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025" yWindow="150" windowWidth="12750" windowHeight="9630" activeTab="2"/>
  </bookViews>
  <sheets>
    <sheet name="AFOLU data sources " sheetId="1" r:id="rId1"/>
    <sheet name="Country comparisons Stdev Ptle" sheetId="3" r:id="rId2"/>
    <sheet name="Gases" sheetId="7" r:id="rId3"/>
  </sheets>
  <externalReferences>
    <externalReference r:id="rId4"/>
  </externalReferences>
  <definedNames>
    <definedName name="_xlnm._FilterDatabase" localSheetId="2" hidden="1">Gases!$AQ$1:$AQ$80</definedName>
  </definedNames>
  <calcPr calcId="145621"/>
</workbook>
</file>

<file path=xl/calcChain.xml><?xml version="1.0" encoding="utf-8"?>
<calcChain xmlns="http://schemas.openxmlformats.org/spreadsheetml/2006/main">
  <c r="F80" i="3" l="1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M2" i="3" l="1"/>
  <c r="N2" i="3"/>
  <c r="O2" i="3"/>
  <c r="G35" i="3" s="1"/>
  <c r="J7" i="3" l="1"/>
  <c r="G11" i="3"/>
  <c r="G52" i="3"/>
  <c r="G12" i="3"/>
  <c r="G6" i="3"/>
  <c r="G51" i="3"/>
  <c r="J35" i="3"/>
  <c r="G31" i="3"/>
  <c r="G36" i="3"/>
  <c r="J71" i="3"/>
  <c r="J53" i="3"/>
  <c r="G25" i="3"/>
  <c r="G9" i="3"/>
  <c r="J68" i="3"/>
  <c r="G4" i="3"/>
  <c r="G67" i="3"/>
  <c r="G27" i="3"/>
  <c r="J67" i="3"/>
  <c r="G19" i="3"/>
  <c r="J48" i="3"/>
  <c r="J77" i="3"/>
  <c r="J45" i="3"/>
  <c r="J21" i="3"/>
  <c r="J5" i="3"/>
  <c r="G24" i="3"/>
  <c r="J27" i="3"/>
  <c r="G59" i="3"/>
  <c r="G23" i="3"/>
  <c r="J63" i="3"/>
  <c r="J69" i="3"/>
  <c r="J37" i="3"/>
  <c r="J17" i="3"/>
  <c r="J43" i="3"/>
  <c r="J47" i="3"/>
  <c r="J15" i="3"/>
  <c r="G32" i="3"/>
  <c r="G47" i="3"/>
  <c r="G3" i="3"/>
  <c r="G61" i="3"/>
  <c r="J61" i="3"/>
  <c r="J29" i="3"/>
  <c r="G13" i="3"/>
  <c r="J52" i="3"/>
  <c r="G8" i="3"/>
  <c r="G79" i="3"/>
  <c r="H10" i="3"/>
  <c r="H14" i="3"/>
  <c r="H18" i="3"/>
  <c r="H22" i="3"/>
  <c r="H2" i="3"/>
  <c r="H9" i="3"/>
  <c r="H13" i="3"/>
  <c r="H17" i="3"/>
  <c r="H21" i="3"/>
  <c r="H25" i="3"/>
  <c r="H30" i="3"/>
  <c r="H37" i="3"/>
  <c r="H46" i="3"/>
  <c r="H53" i="3"/>
  <c r="H62" i="3"/>
  <c r="H69" i="3"/>
  <c r="H78" i="3"/>
  <c r="H74" i="3"/>
  <c r="H26" i="3"/>
  <c r="H34" i="3"/>
  <c r="H50" i="3"/>
  <c r="H66" i="3"/>
  <c r="H6" i="3"/>
  <c r="H29" i="3"/>
  <c r="H38" i="3"/>
  <c r="H45" i="3"/>
  <c r="H54" i="3"/>
  <c r="H61" i="3"/>
  <c r="H70" i="3"/>
  <c r="H77" i="3"/>
  <c r="H33" i="3"/>
  <c r="H42" i="3"/>
  <c r="H49" i="3"/>
  <c r="H58" i="3"/>
  <c r="H65" i="3"/>
  <c r="H31" i="3"/>
  <c r="I23" i="3"/>
  <c r="H27" i="3"/>
  <c r="H35" i="3"/>
  <c r="I4" i="3"/>
  <c r="I8" i="3"/>
  <c r="H12" i="3"/>
  <c r="I24" i="3"/>
  <c r="H36" i="3"/>
  <c r="H44" i="3"/>
  <c r="H52" i="3"/>
  <c r="H60" i="3"/>
  <c r="H68" i="3"/>
  <c r="H76" i="3"/>
  <c r="I9" i="3"/>
  <c r="I25" i="3"/>
  <c r="I33" i="3"/>
  <c r="I41" i="3"/>
  <c r="I49" i="3"/>
  <c r="I57" i="3"/>
  <c r="I65" i="3"/>
  <c r="I73" i="3"/>
  <c r="H57" i="3"/>
  <c r="I3" i="3"/>
  <c r="I11" i="3"/>
  <c r="H51" i="3"/>
  <c r="I14" i="3"/>
  <c r="I30" i="3"/>
  <c r="I46" i="3"/>
  <c r="I62" i="3"/>
  <c r="I78" i="3"/>
  <c r="I7" i="3"/>
  <c r="I15" i="3"/>
  <c r="I35" i="3"/>
  <c r="I51" i="3"/>
  <c r="I59" i="3"/>
  <c r="I67" i="3"/>
  <c r="I79" i="3"/>
  <c r="H8" i="3"/>
  <c r="I20" i="3"/>
  <c r="H24" i="3"/>
  <c r="I32" i="3"/>
  <c r="I40" i="3"/>
  <c r="I48" i="3"/>
  <c r="I56" i="3"/>
  <c r="I64" i="3"/>
  <c r="I72" i="3"/>
  <c r="I80" i="3"/>
  <c r="I5" i="3"/>
  <c r="I21" i="3"/>
  <c r="H43" i="3"/>
  <c r="I31" i="3"/>
  <c r="I47" i="3"/>
  <c r="H71" i="3"/>
  <c r="H39" i="3"/>
  <c r="I18" i="3"/>
  <c r="I34" i="3"/>
  <c r="I50" i="3"/>
  <c r="I66" i="3"/>
  <c r="I6" i="3"/>
  <c r="H11" i="3"/>
  <c r="H47" i="3"/>
  <c r="I27" i="3"/>
  <c r="H4" i="3"/>
  <c r="I16" i="3"/>
  <c r="H20" i="3"/>
  <c r="I28" i="3"/>
  <c r="H32" i="3"/>
  <c r="H40" i="3"/>
  <c r="H48" i="3"/>
  <c r="H56" i="3"/>
  <c r="H64" i="3"/>
  <c r="H72" i="3"/>
  <c r="H80" i="3"/>
  <c r="H23" i="3"/>
  <c r="I17" i="3"/>
  <c r="I29" i="3"/>
  <c r="I37" i="3"/>
  <c r="I45" i="3"/>
  <c r="I53" i="3"/>
  <c r="I61" i="3"/>
  <c r="I69" i="3"/>
  <c r="I77" i="3"/>
  <c r="H73" i="3"/>
  <c r="H41" i="3"/>
  <c r="H5" i="3"/>
  <c r="H3" i="3"/>
  <c r="H67" i="3"/>
  <c r="I22" i="3"/>
  <c r="I38" i="3"/>
  <c r="I54" i="3"/>
  <c r="I70" i="3"/>
  <c r="I2" i="3"/>
  <c r="H19" i="3"/>
  <c r="H75" i="3"/>
  <c r="H7" i="3"/>
  <c r="I43" i="3"/>
  <c r="I55" i="3"/>
  <c r="I63" i="3"/>
  <c r="I71" i="3"/>
  <c r="I12" i="3"/>
  <c r="H16" i="3"/>
  <c r="H28" i="3"/>
  <c r="I36" i="3"/>
  <c r="I44" i="3"/>
  <c r="I52" i="3"/>
  <c r="I60" i="3"/>
  <c r="I68" i="3"/>
  <c r="I76" i="3"/>
  <c r="H79" i="3"/>
  <c r="H63" i="3"/>
  <c r="H15" i="3"/>
  <c r="I13" i="3"/>
  <c r="H59" i="3"/>
  <c r="I19" i="3"/>
  <c r="I39" i="3"/>
  <c r="I75" i="3"/>
  <c r="H55" i="3"/>
  <c r="I10" i="3"/>
  <c r="I26" i="3"/>
  <c r="I42" i="3"/>
  <c r="I58" i="3"/>
  <c r="I74" i="3"/>
  <c r="G10" i="3"/>
  <c r="G14" i="3"/>
  <c r="G18" i="3"/>
  <c r="G22" i="3"/>
  <c r="G26" i="3"/>
  <c r="G34" i="3"/>
  <c r="G41" i="3"/>
  <c r="G48" i="3"/>
  <c r="G50" i="3"/>
  <c r="G57" i="3"/>
  <c r="G64" i="3"/>
  <c r="G66" i="3"/>
  <c r="G73" i="3"/>
  <c r="G80" i="3"/>
  <c r="G44" i="3"/>
  <c r="G60" i="3"/>
  <c r="G38" i="3"/>
  <c r="G54" i="3"/>
  <c r="G70" i="3"/>
  <c r="G33" i="3"/>
  <c r="G42" i="3"/>
  <c r="G49" i="3"/>
  <c r="G58" i="3"/>
  <c r="G65" i="3"/>
  <c r="G74" i="3"/>
  <c r="G30" i="3"/>
  <c r="G37" i="3"/>
  <c r="G46" i="3"/>
  <c r="G53" i="3"/>
  <c r="G62" i="3"/>
  <c r="G69" i="3"/>
  <c r="G76" i="3"/>
  <c r="G78" i="3"/>
  <c r="G2" i="3"/>
  <c r="J79" i="3"/>
  <c r="J11" i="3"/>
  <c r="J3" i="3"/>
  <c r="G29" i="3"/>
  <c r="J55" i="3"/>
  <c r="J64" i="3"/>
  <c r="G77" i="3"/>
  <c r="J73" i="3"/>
  <c r="J65" i="3"/>
  <c r="J57" i="3"/>
  <c r="J49" i="3"/>
  <c r="J41" i="3"/>
  <c r="J33" i="3"/>
  <c r="J25" i="3"/>
  <c r="G17" i="3"/>
  <c r="J9" i="3"/>
  <c r="J36" i="3"/>
  <c r="G56" i="3"/>
  <c r="G72" i="3"/>
  <c r="G16" i="3"/>
  <c r="J4" i="3"/>
  <c r="J31" i="3"/>
  <c r="J23" i="3"/>
  <c r="J39" i="3"/>
  <c r="J2" i="3"/>
  <c r="J6" i="3"/>
  <c r="J42" i="3"/>
  <c r="J44" i="3"/>
  <c r="J58" i="3"/>
  <c r="J60" i="3"/>
  <c r="J74" i="3"/>
  <c r="J76" i="3"/>
  <c r="J54" i="3"/>
  <c r="J70" i="3"/>
  <c r="J10" i="3"/>
  <c r="J14" i="3"/>
  <c r="J18" i="3"/>
  <c r="J22" i="3"/>
  <c r="J30" i="3"/>
  <c r="J46" i="3"/>
  <c r="J62" i="3"/>
  <c r="J78" i="3"/>
  <c r="J26" i="3"/>
  <c r="J34" i="3"/>
  <c r="J50" i="3"/>
  <c r="J66" i="3"/>
  <c r="J8" i="3"/>
  <c r="J12" i="3"/>
  <c r="J16" i="3"/>
  <c r="J20" i="3"/>
  <c r="J24" i="3"/>
  <c r="J38" i="3"/>
  <c r="J40" i="3"/>
  <c r="J56" i="3"/>
  <c r="J72" i="3"/>
  <c r="G28" i="3"/>
  <c r="J51" i="3"/>
  <c r="G75" i="3"/>
  <c r="G39" i="3"/>
  <c r="J19" i="3"/>
  <c r="J32" i="3"/>
  <c r="G45" i="3"/>
  <c r="G68" i="3"/>
  <c r="J80" i="3"/>
  <c r="G21" i="3"/>
  <c r="J13" i="3"/>
  <c r="G5" i="3"/>
  <c r="G40" i="3"/>
  <c r="J59" i="3"/>
  <c r="J75" i="3"/>
  <c r="J28" i="3"/>
  <c r="G20" i="3"/>
  <c r="G71" i="3"/>
  <c r="G63" i="3"/>
  <c r="G55" i="3"/>
  <c r="G43" i="3"/>
  <c r="G15" i="3"/>
  <c r="G7" i="3"/>
  <c r="AD32" i="1" l="1"/>
  <c r="AD31" i="1"/>
  <c r="AD29" i="1"/>
  <c r="AD28" i="1"/>
  <c r="AD27" i="1"/>
  <c r="AD26" i="1"/>
  <c r="AD25" i="1"/>
  <c r="AL5" i="1" l="1"/>
  <c r="AI3" i="1"/>
  <c r="AJ3" i="1" s="1"/>
  <c r="AE3" i="1"/>
  <c r="AC4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2" i="1"/>
  <c r="P2" i="1"/>
  <c r="AH2" i="1"/>
  <c r="AF2" i="1"/>
  <c r="AE2" i="1"/>
  <c r="AD2" i="1"/>
  <c r="AC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2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AD21" i="1"/>
  <c r="P31" i="1"/>
  <c r="P30" i="1"/>
  <c r="P29" i="1"/>
  <c r="AD18" i="1"/>
  <c r="P28" i="1"/>
  <c r="AD17" i="1"/>
  <c r="P27" i="1"/>
  <c r="AD16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AM7" i="1"/>
  <c r="P7" i="1"/>
  <c r="P6" i="1"/>
  <c r="P5" i="1"/>
  <c r="AH4" i="1"/>
  <c r="AG4" i="1"/>
  <c r="AF4" i="1"/>
  <c r="AD4" i="1"/>
  <c r="P4" i="1"/>
  <c r="AH3" i="1"/>
  <c r="AF3" i="1"/>
  <c r="AD3" i="1"/>
  <c r="AC3" i="1"/>
  <c r="P3" i="1"/>
  <c r="AG2" i="1"/>
  <c r="AQ7" i="1" l="1"/>
  <c r="AG3" i="1"/>
  <c r="AM3" i="1" s="1"/>
  <c r="AM2" i="1"/>
  <c r="AD19" i="1"/>
  <c r="AM4" i="1"/>
  <c r="AN4" i="1"/>
  <c r="AL2" i="1"/>
  <c r="AN2" i="1"/>
  <c r="AL4" i="1"/>
  <c r="AL3" i="1"/>
  <c r="AN3" i="1" l="1"/>
  <c r="AQ3" i="1" s="1"/>
  <c r="AQ4" i="1"/>
  <c r="AR4" i="1"/>
  <c r="AQ2" i="1"/>
  <c r="AR2" i="1"/>
  <c r="AR3" i="1" l="1"/>
</calcChain>
</file>

<file path=xl/comments1.xml><?xml version="1.0" encoding="utf-8"?>
<comments xmlns="http://schemas.openxmlformats.org/spreadsheetml/2006/main">
  <authors>
    <author>Roman Cuesta, Rosa Maria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>Roman Cuesta, Rosa Maria:</t>
        </r>
        <r>
          <rPr>
            <sz val="9"/>
            <color indexed="81"/>
            <rFont val="Tahoma"/>
            <family val="2"/>
          </rPr>
          <t xml:space="preserve">
industrial_fuel</t>
        </r>
      </text>
    </comment>
  </commentList>
</comments>
</file>

<file path=xl/sharedStrings.xml><?xml version="1.0" encoding="utf-8"?>
<sst xmlns="http://schemas.openxmlformats.org/spreadsheetml/2006/main" count="1589" uniqueCount="224">
  <si>
    <t>Country</t>
  </si>
  <si>
    <t>Continent</t>
  </si>
  <si>
    <t>Hotspots_Livestock</t>
  </si>
  <si>
    <t>HOTSPOT_AFOLUfi_GgCO2_yr</t>
  </si>
  <si>
    <t>FAO_Livestock</t>
  </si>
  <si>
    <t>FAO_AFOLU_fi</t>
  </si>
  <si>
    <t>EDGAR_Fire_GgCO2e_yr</t>
  </si>
  <si>
    <t>EDGAR_Livestock</t>
  </si>
  <si>
    <t>EDGAR_AFOLU_fi</t>
  </si>
  <si>
    <t>EPA_AFOLU</t>
  </si>
  <si>
    <t>GgCOe.yr-1</t>
  </si>
  <si>
    <t>Deforestation</t>
  </si>
  <si>
    <t>Fire</t>
  </si>
  <si>
    <t>Harvesting</t>
  </si>
  <si>
    <t>Livestock</t>
  </si>
  <si>
    <t>Crops with HISTOSOLS</t>
  </si>
  <si>
    <t>Rice</t>
  </si>
  <si>
    <t>HISTOSOLS</t>
  </si>
  <si>
    <t>Crops_without HISTOSOLS</t>
  </si>
  <si>
    <t>Total FOLU</t>
  </si>
  <si>
    <t>Total agriculture</t>
  </si>
  <si>
    <t>Total AFOLU</t>
  </si>
  <si>
    <t>%FOLU</t>
  </si>
  <si>
    <t>%Agrculture</t>
  </si>
  <si>
    <t>Angola</t>
  </si>
  <si>
    <t>Africa</t>
  </si>
  <si>
    <t>Hotspots</t>
  </si>
  <si>
    <t>GgCO2e</t>
  </si>
  <si>
    <t>Argentina</t>
  </si>
  <si>
    <t>CS_America</t>
  </si>
  <si>
    <t>FAO</t>
  </si>
  <si>
    <t>Bangladesh</t>
  </si>
  <si>
    <t>Asia</t>
  </si>
  <si>
    <t>EDGAR</t>
  </si>
  <si>
    <t>Belize</t>
  </si>
  <si>
    <t>Baccini</t>
  </si>
  <si>
    <t>Benin</t>
  </si>
  <si>
    <t xml:space="preserve">Houghton </t>
  </si>
  <si>
    <t>Bhutan</t>
  </si>
  <si>
    <t>EPA</t>
  </si>
  <si>
    <t>Bolivia</t>
  </si>
  <si>
    <t>Botswana</t>
  </si>
  <si>
    <t>Brazil</t>
  </si>
  <si>
    <t>Brunei</t>
  </si>
  <si>
    <t>Burundi</t>
  </si>
  <si>
    <t>Cambodia</t>
  </si>
  <si>
    <t>Cameroon</t>
  </si>
  <si>
    <t>Central African Republic</t>
  </si>
  <si>
    <t>Chad</t>
  </si>
  <si>
    <t>Chile</t>
  </si>
  <si>
    <t>Colombia</t>
  </si>
  <si>
    <t>Congo</t>
  </si>
  <si>
    <t>Congo, DRC</t>
  </si>
  <si>
    <t>Costa Rica</t>
  </si>
  <si>
    <t>Cote d'Ivory</t>
  </si>
  <si>
    <t>Cuba</t>
  </si>
  <si>
    <t>Dominican Republic</t>
  </si>
  <si>
    <t>Houghton</t>
  </si>
  <si>
    <t>FOLU</t>
  </si>
  <si>
    <t>Ecuador</t>
  </si>
  <si>
    <t>Year</t>
  </si>
  <si>
    <t>2000_2005</t>
  </si>
  <si>
    <t>GgCO2e/yr</t>
  </si>
  <si>
    <t>El Salvador</t>
  </si>
  <si>
    <t>Trop.Africa</t>
  </si>
  <si>
    <t>Equatorial Guinea</t>
  </si>
  <si>
    <t>S+C America</t>
  </si>
  <si>
    <t>Ethiopia</t>
  </si>
  <si>
    <t>S+SE Asia</t>
  </si>
  <si>
    <t>French Guiana</t>
  </si>
  <si>
    <t>Tropical</t>
  </si>
  <si>
    <t>Gabon</t>
  </si>
  <si>
    <t>Ghana</t>
  </si>
  <si>
    <t>Global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</si>
  <si>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</si>
  <si>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</si>
  <si>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</si>
  <si>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</si>
  <si>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</si>
  <si>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</si>
  <si>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</si>
  <si>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</si>
  <si>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Jamaica</t>
  </si>
  <si>
    <t>Kenya</t>
  </si>
  <si>
    <t>Laos</t>
  </si>
  <si>
    <t>Lesotho</t>
  </si>
  <si>
    <t>Liberia</t>
  </si>
  <si>
    <t>Madagascar</t>
  </si>
  <si>
    <t>Malawi</t>
  </si>
  <si>
    <t>Malaysia</t>
  </si>
  <si>
    <t>Mali</t>
  </si>
  <si>
    <t>Mexico</t>
  </si>
  <si>
    <t>Mozambique</t>
  </si>
  <si>
    <t>Myanmar</t>
  </si>
  <si>
    <t>Namibia</t>
  </si>
  <si>
    <t>Nepal</t>
  </si>
  <si>
    <t>Nicaragua</t>
  </si>
  <si>
    <t>Nigeria</t>
  </si>
  <si>
    <t>Panama</t>
  </si>
  <si>
    <t>Papua New Guinea</t>
  </si>
  <si>
    <t>Paraguay</t>
  </si>
  <si>
    <t>Peru</t>
  </si>
  <si>
    <t>Philippines</t>
  </si>
  <si>
    <t>Rwanda</t>
  </si>
  <si>
    <t>Senegal</t>
  </si>
  <si>
    <t>Sierra Leone</t>
  </si>
  <si>
    <t>Somalia</t>
  </si>
  <si>
    <t>South Africa</t>
  </si>
  <si>
    <t>Sri Lanka</t>
  </si>
  <si>
    <t>Sudan</t>
  </si>
  <si>
    <t>Suriname</t>
  </si>
  <si>
    <t>Swaziland</t>
  </si>
  <si>
    <t>Tanzania</t>
  </si>
  <si>
    <t>Thailand</t>
  </si>
  <si>
    <t>The Bahamas</t>
  </si>
  <si>
    <t>The Gambia</t>
  </si>
  <si>
    <t>Togo</t>
  </si>
  <si>
    <t>Uganda</t>
  </si>
  <si>
    <t>Uruguay</t>
  </si>
  <si>
    <t>Venezuela</t>
  </si>
  <si>
    <t>Vietnam</t>
  </si>
  <si>
    <t>Zambia</t>
  </si>
  <si>
    <t>Zimbabwe</t>
  </si>
  <si>
    <t>Hotspots_Deforestation_GgCO2e/yr</t>
  </si>
  <si>
    <t>Hotspots_Fire_with_sav_agric_ch4_n2o_GgCO2e/yr</t>
  </si>
  <si>
    <t>Hotspots_Livestock_GgCO2e/yr</t>
  </si>
  <si>
    <t>Hotspots_Crops_and_Histosol_crops_GgCO2e/yr</t>
  </si>
  <si>
    <t>Hotspots_Rice_GgCO2e/yr</t>
  </si>
  <si>
    <t>Hotspot_Wood_Harvested_GgCO2e/yr</t>
  </si>
  <si>
    <t>FAO_Deforestation_GgCO2e_yr</t>
  </si>
  <si>
    <t>HOTSPOT_AFOLU_GgCO2e/yr</t>
  </si>
  <si>
    <t>FAO_Wood_Harvest_GgCO2e/yr</t>
  </si>
  <si>
    <t>FAO_Fire_GgCO2e/yr</t>
  </si>
  <si>
    <t>FAO_Livestock_GgCO2e/yr</t>
  </si>
  <si>
    <t>FAO_Rice_GgCO2e/yr</t>
  </si>
  <si>
    <t>FAO_crops_and histosols_crops_GgCO2e/yr</t>
  </si>
  <si>
    <t>FAO_AFOLU_GgCO2e/yr</t>
  </si>
  <si>
    <t>EDGAR_Deforestation_Forest_Decay_CO2_GgCO2e/yr</t>
  </si>
  <si>
    <t>EDGAR_Fire_with_sav_agric_ch4_n2o_GgCO2e/yr</t>
  </si>
  <si>
    <t>EDGAR_Livestock_GgCO2e/yr</t>
  </si>
  <si>
    <t>EDGAR_Rice_GgCO2e/yr</t>
  </si>
  <si>
    <t>EDGAR_Crops_GgCO2e/yr</t>
  </si>
  <si>
    <t>EDGAR_AFOLU_GgCO2e/yr</t>
  </si>
  <si>
    <t>EPA_Cropsoils_GgCO2e/yr</t>
  </si>
  <si>
    <t>EPA_Livestock_GgCO2e/yr</t>
  </si>
  <si>
    <t>EPA_rice_GgCO2e/yr</t>
  </si>
  <si>
    <t>Uncertainties_Hotspots_gross</t>
  </si>
  <si>
    <t>Baccini's data come from Baccini et al. (2012)</t>
  </si>
  <si>
    <t>from TRENDS website</t>
  </si>
  <si>
    <t>PgC.yr-1</t>
  </si>
  <si>
    <t>burning</t>
  </si>
  <si>
    <t>sources</t>
  </si>
  <si>
    <t>wood harvesting</t>
  </si>
  <si>
    <t>decay</t>
  </si>
  <si>
    <t>cultivated soils</t>
  </si>
  <si>
    <t>deforestation</t>
  </si>
  <si>
    <t>fallow of shifting</t>
  </si>
  <si>
    <t>sinks</t>
  </si>
  <si>
    <t>wood harvesting regrowth</t>
  </si>
  <si>
    <t>PgCO2.yr-1</t>
  </si>
  <si>
    <t>Perc_75</t>
  </si>
  <si>
    <t>Perc_25</t>
  </si>
  <si>
    <t>Perc_25_50</t>
  </si>
  <si>
    <t>Perc_50_75</t>
  </si>
  <si>
    <t>percentile 25</t>
  </si>
  <si>
    <t>percentile 50</t>
  </si>
  <si>
    <t>percentile 75</t>
  </si>
  <si>
    <t>Percentiles_AFOLU</t>
  </si>
  <si>
    <t>Hotspots_Forests</t>
  </si>
  <si>
    <t>FAO_Forests</t>
  </si>
  <si>
    <t>EDGAR_Forests</t>
  </si>
  <si>
    <t>STDEV_Forests</t>
  </si>
  <si>
    <t>STDEV_AFOLU</t>
  </si>
  <si>
    <t>Percentiles_Forests</t>
  </si>
  <si>
    <t>Hotspots_Cropswithhistosols</t>
  </si>
  <si>
    <t>FAO_Cropswithhistosols</t>
  </si>
  <si>
    <t>EDGAR_Cropswithhistosols</t>
  </si>
  <si>
    <t>Percentiles_Crops</t>
  </si>
  <si>
    <t>Percentiles_Livestock</t>
  </si>
  <si>
    <r>
      <t>4= High variability, low agreement, percentile</t>
    </r>
    <r>
      <rPr>
        <sz val="11"/>
        <color theme="1"/>
        <rFont val="Calibri"/>
        <family val="2"/>
      </rPr>
      <t>≥75th</t>
    </r>
  </si>
  <si>
    <r>
      <t xml:space="preserve">1= Very low variability, high agreement (percentile </t>
    </r>
    <r>
      <rPr>
        <sz val="11"/>
        <color theme="1"/>
        <rFont val="Calibri"/>
        <family val="2"/>
      </rPr>
      <t>≤25th)</t>
    </r>
  </si>
  <si>
    <t>2= Low variability (50-25th)</t>
  </si>
  <si>
    <t>3= Moderate variability (75-50th)</t>
  </si>
  <si>
    <t>STDEV_Crops</t>
  </si>
  <si>
    <t>STDEV_Livestock</t>
  </si>
  <si>
    <t>Countries</t>
  </si>
  <si>
    <t>FAO_deforestation_GgCO2/yr</t>
  </si>
  <si>
    <t>FAO_HarvestIng_GgCO2/yr</t>
  </si>
  <si>
    <t>FAO_Histosol_crop_GgCO2/yr</t>
  </si>
  <si>
    <t>FAO_Fire_GgCO2/yr</t>
  </si>
  <si>
    <t>FAO_fire_CH4_GgCO2/yr</t>
  </si>
  <si>
    <t xml:space="preserve">FAO_Rice_CH4_GgCO2/yr </t>
  </si>
  <si>
    <t>FAO_manure_magment_CH4_GgCO2/yr</t>
  </si>
  <si>
    <t>FAO_EnterFerm_CH4_GgCO2/yr</t>
  </si>
  <si>
    <t>FAO_fire_N2O_GgCO2/yr</t>
  </si>
  <si>
    <t>FAO_fert_soil_N2O_GgCO2/yr</t>
  </si>
  <si>
    <t>FAO_Histosol_cropland_N2O_GgCO2/yr</t>
  </si>
  <si>
    <t>FAO_manure_pasture_N2O_GgCO2/yr</t>
  </si>
  <si>
    <t>FAO_Manure_soil_N2O_GgCO2/yr</t>
  </si>
  <si>
    <t>FAO_manure_mangment_N2O_GgCO2/yr</t>
  </si>
  <si>
    <t>EDGAR_N2O_fire_GgCO2e/yr</t>
  </si>
  <si>
    <t>EDGAR_N2O_dir_agric_soil_GgCO2e/yr</t>
  </si>
  <si>
    <t>EDGAR_N2O_manure_GgCO2e/yr</t>
  </si>
  <si>
    <t>EDGAR_CH4_Fire_ch4_GgCO2e/yr</t>
  </si>
  <si>
    <t>EDGAR_CH4_rice_CH4_GgCO2e/yr</t>
  </si>
  <si>
    <t>EDGAR_CH4_manure_magment_CH4_GgCO2e/yr</t>
  </si>
  <si>
    <t>EDGAR_CH4_enteric_fermen_GgCO2e/yr</t>
  </si>
  <si>
    <t>EDGAR_CO2_Deforestation_decay_Forest_Fire_GgCO2/yr</t>
  </si>
  <si>
    <t>EPA_Agriculturalsoils_N2O_GgCO2e/yr</t>
  </si>
  <si>
    <t>EPA_CH4_Enteric_Fermentation_GgCO2e/yr</t>
  </si>
  <si>
    <t>EPA_CH4_ManureMamagment_GgCO2e/yr</t>
  </si>
  <si>
    <t>EPA_N2O_Manure_Mangment_GgCO2e/yr</t>
  </si>
  <si>
    <t>EPA_CH4_rice_GgCO2e/yr</t>
  </si>
  <si>
    <t>Hotspot_CO2_Wood_Harvested_GgCO2e/yr</t>
  </si>
  <si>
    <t>Hotspots_CO2_Deforestation_GgCO2e/yr</t>
  </si>
  <si>
    <t>Hotspot_CO2_Fire_GgCO2e/yr</t>
  </si>
  <si>
    <t>Hotspot_CO2_Histosol_crop_GgCO2e/yr</t>
  </si>
  <si>
    <t>Hotspots_N2O_Crops_GgCO2e/yr</t>
  </si>
  <si>
    <t>Hotspots_N2O_Livestock_GgCO2e/yr</t>
  </si>
  <si>
    <t>Hotspots_N2O_Rice_GgCO2e/yr</t>
  </si>
  <si>
    <t>Hotspots_N2O_fire_N20_GgCO2e/yr</t>
  </si>
  <si>
    <t>Hotspots_CH4_Livestock_GgCO2e/yr</t>
  </si>
  <si>
    <t>Hotspots_CH4_rice_GgCO2e/yr</t>
  </si>
  <si>
    <t>Hotspots_CH4_fire_GgCO2e/yr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</si>
</sst>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C0C0C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5" tint="0.79998168889431442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2" borderId="1" xfId="0" applyFont="1" applyFill="1" applyBorder="1" applyAlignment="1" applyProtection="1">
      <alignment horizontal="left" vertical="center"/>
    </xf>
    <xf numFmtId="0" fontId="2" fillId="3" borderId="0" xfId="0" applyFont="1" applyFill="1"/>
    <xf numFmtId="0" fontId="0" fillId="3" borderId="0" xfId="0" applyFill="1"/>
    <xf numFmtId="0" fontId="6" fillId="7" borderId="3" xfId="0" applyFont="1" applyFill="1" applyBorder="1" applyAlignment="1" applyProtection="1">
      <alignment vertical="center" wrapText="1"/>
    </xf>
    <xf numFmtId="0" fontId="1" fillId="0" borderId="0" xfId="0" applyFont="1" applyFill="1"/>
    <xf numFmtId="0" fontId="6" fillId="0" borderId="0" xfId="0" applyFont="1" applyFill="1" applyBorder="1" applyAlignment="1" applyProtection="1">
      <alignment horizontal="right" vertical="center" wrapText="1"/>
    </xf>
    <xf numFmtId="0" fontId="1" fillId="0" borderId="0" xfId="0" applyFont="1"/>
    <xf numFmtId="0" fontId="0" fillId="0" borderId="0" xfId="0" applyFill="1"/>
    <xf numFmtId="164" fontId="0" fillId="0" borderId="0" xfId="0" applyNumberFormat="1"/>
    <xf numFmtId="0" fontId="0" fillId="0" borderId="0" xfId="0" applyFill="1" applyBorder="1" applyAlignment="1"/>
    <xf numFmtId="0" fontId="2" fillId="0" borderId="0" xfId="0" applyFont="1" applyFill="1"/>
    <xf numFmtId="0" fontId="0" fillId="8" borderId="0" xfId="0" applyFill="1"/>
    <xf numFmtId="0" fontId="3" fillId="11" borderId="1" xfId="0" applyFont="1" applyFill="1" applyBorder="1" applyAlignment="1" applyProtection="1">
      <alignment horizontal="left" vertical="center"/>
    </xf>
    <xf numFmtId="0" fontId="0" fillId="12" borderId="0" xfId="0" applyFill="1"/>
    <xf numFmtId="0" fontId="3" fillId="0" borderId="0" xfId="0" applyFont="1" applyFill="1" applyBorder="1" applyAlignment="1" applyProtection="1">
      <alignment horizontal="center" vertical="center"/>
    </xf>
    <xf numFmtId="1" fontId="9" fillId="10" borderId="0" xfId="0" applyNumberFormat="1" applyFont="1" applyFill="1"/>
    <xf numFmtId="1" fontId="4" fillId="10" borderId="0" xfId="0" applyNumberFormat="1" applyFont="1" applyFill="1"/>
    <xf numFmtId="1" fontId="2" fillId="4" borderId="0" xfId="0" applyNumberFormat="1" applyFont="1" applyFill="1"/>
    <xf numFmtId="1" fontId="4" fillId="4" borderId="0" xfId="0" applyNumberFormat="1" applyFont="1" applyFill="1"/>
    <xf numFmtId="1" fontId="11" fillId="6" borderId="1" xfId="0" applyNumberFormat="1" applyFont="1" applyFill="1" applyBorder="1" applyAlignment="1" applyProtection="1">
      <alignment horizontal="left" vertical="center"/>
    </xf>
    <xf numFmtId="1" fontId="2" fillId="5" borderId="0" xfId="0" applyNumberFormat="1" applyFont="1" applyFill="1"/>
    <xf numFmtId="1" fontId="4" fillId="5" borderId="0" xfId="0" applyNumberFormat="1" applyFont="1" applyFill="1"/>
    <xf numFmtId="1" fontId="3" fillId="13" borderId="1" xfId="0" applyNumberFormat="1" applyFont="1" applyFill="1" applyBorder="1" applyAlignment="1" applyProtection="1">
      <alignment horizontal="left" vertical="center"/>
    </xf>
    <xf numFmtId="1" fontId="5" fillId="13" borderId="2" xfId="0" applyNumberFormat="1" applyFont="1" applyFill="1" applyBorder="1" applyAlignment="1" applyProtection="1">
      <alignment horizontal="left" vertical="center"/>
    </xf>
    <xf numFmtId="1" fontId="10" fillId="10" borderId="0" xfId="0" applyNumberFormat="1" applyFont="1" applyFill="1"/>
    <xf numFmtId="1" fontId="1" fillId="10" borderId="0" xfId="0" applyNumberFormat="1" applyFont="1" applyFill="1"/>
    <xf numFmtId="1" fontId="0" fillId="4" borderId="0" xfId="0" applyNumberFormat="1" applyFill="1"/>
    <xf numFmtId="1" fontId="1" fillId="4" borderId="0" xfId="0" applyNumberFormat="1" applyFont="1" applyFill="1"/>
    <xf numFmtId="1" fontId="12" fillId="5" borderId="3" xfId="0" applyNumberFormat="1" applyFont="1" applyFill="1" applyBorder="1" applyAlignment="1" applyProtection="1">
      <alignment horizontal="right" vertical="center" wrapText="1"/>
    </xf>
    <xf numFmtId="1" fontId="0" fillId="5" borderId="0" xfId="0" applyNumberFormat="1" applyFill="1"/>
    <xf numFmtId="1" fontId="1" fillId="5" borderId="0" xfId="0" applyNumberFormat="1" applyFont="1" applyFill="1"/>
    <xf numFmtId="1" fontId="6" fillId="14" borderId="0" xfId="0" applyNumberFormat="1" applyFont="1" applyFill="1" applyBorder="1" applyAlignment="1" applyProtection="1">
      <alignment horizontal="right" vertical="center" wrapText="1"/>
    </xf>
    <xf numFmtId="1" fontId="1" fillId="14" borderId="0" xfId="0" applyNumberFormat="1" applyFont="1" applyFill="1"/>
    <xf numFmtId="1" fontId="10" fillId="5" borderId="0" xfId="0" applyNumberFormat="1" applyFont="1" applyFill="1"/>
    <xf numFmtId="1" fontId="12" fillId="5" borderId="4" xfId="0" applyNumberFormat="1" applyFont="1" applyFill="1" applyBorder="1" applyAlignment="1" applyProtection="1">
      <alignment horizontal="right" vertical="center" wrapText="1"/>
    </xf>
    <xf numFmtId="1" fontId="0" fillId="14" borderId="0" xfId="0" applyNumberFormat="1" applyFill="1"/>
    <xf numFmtId="1" fontId="0" fillId="0" borderId="0" xfId="0" applyNumberFormat="1"/>
    <xf numFmtId="1" fontId="10" fillId="0" borderId="0" xfId="0" applyNumberFormat="1" applyFont="1"/>
    <xf numFmtId="0" fontId="2" fillId="15" borderId="0" xfId="0" applyFont="1" applyFill="1"/>
    <xf numFmtId="0" fontId="0" fillId="15" borderId="0" xfId="0" applyFill="1"/>
    <xf numFmtId="1" fontId="0" fillId="15" borderId="0" xfId="0" applyNumberFormat="1" applyFill="1"/>
    <xf numFmtId="1" fontId="0" fillId="0" borderId="0" xfId="0" applyNumberFormat="1" applyFill="1"/>
    <xf numFmtId="0" fontId="0" fillId="16" borderId="0" xfId="0" applyFill="1"/>
    <xf numFmtId="1" fontId="0" fillId="16" borderId="0" xfId="0" applyNumberFormat="1" applyFill="1"/>
    <xf numFmtId="0" fontId="9" fillId="0" borderId="0" xfId="0" applyFont="1"/>
    <xf numFmtId="0" fontId="2" fillId="0" borderId="0" xfId="0" applyFont="1" applyFill="1" applyBorder="1"/>
    <xf numFmtId="0" fontId="4" fillId="0" borderId="0" xfId="0" applyFont="1"/>
    <xf numFmtId="0" fontId="2" fillId="9" borderId="0" xfId="0" applyFont="1" applyFill="1"/>
    <xf numFmtId="0" fontId="0" fillId="0" borderId="0" xfId="0" applyFont="1" applyFill="1"/>
    <xf numFmtId="0" fontId="2" fillId="10" borderId="0" xfId="0" applyFont="1" applyFill="1"/>
    <xf numFmtId="0" fontId="2" fillId="12" borderId="0" xfId="0" applyFont="1" applyFill="1"/>
    <xf numFmtId="0" fontId="2" fillId="14" borderId="0" xfId="0" applyFont="1" applyFill="1"/>
    <xf numFmtId="0" fontId="9" fillId="17" borderId="0" xfId="0" applyFont="1" applyFill="1"/>
    <xf numFmtId="1" fontId="2" fillId="0" borderId="0" xfId="0" applyNumberFormat="1" applyFont="1" applyFill="1"/>
    <xf numFmtId="1" fontId="2" fillId="0" borderId="0" xfId="0" applyNumberFormat="1" applyFont="1"/>
    <xf numFmtId="0" fontId="2" fillId="17" borderId="0" xfId="0" applyFont="1" applyFill="1"/>
    <xf numFmtId="0" fontId="0" fillId="17" borderId="0" xfId="0" applyFill="1"/>
    <xf numFmtId="0" fontId="6" fillId="18" borderId="3" xfId="0" applyFont="1" applyFill="1" applyBorder="1" applyAlignment="1" applyProtection="1">
      <alignment vertical="center" wrapText="1"/>
    </xf>
    <xf numFmtId="0" fontId="3" fillId="19" borderId="1" xfId="0" applyFont="1" applyFill="1" applyBorder="1" applyAlignment="1" applyProtection="1">
      <alignment horizontal="left" vertical="center"/>
    </xf>
    <xf numFmtId="0" fontId="6" fillId="20" borderId="3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26010727488453"/>
          <c:y val="7.8885540616587993E-2"/>
          <c:w val="0.84897358181986049"/>
          <c:h val="0.828705918381263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[1]AFOLU_datasets_drivers_complete!$AK$2</c:f>
              <c:strCache>
                <c:ptCount val="1"/>
                <c:pt idx="0">
                  <c:v>Hotspots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[1]AFOLU_datasets_drivers_complete!$AL$10:$AQ$10</c:f>
                <c:numCache>
                  <c:formatCode>General</c:formatCode>
                  <c:ptCount val="6"/>
                  <c:pt idx="0">
                    <c:v>1573000</c:v>
                  </c:pt>
                  <c:pt idx="1">
                    <c:v>320000</c:v>
                  </c:pt>
                  <c:pt idx="2">
                    <c:v>234000</c:v>
                  </c:pt>
                  <c:pt idx="3">
                    <c:v>185000</c:v>
                  </c:pt>
                  <c:pt idx="4">
                    <c:v>8500</c:v>
                  </c:pt>
                  <c:pt idx="5">
                    <c:v>282388</c:v>
                  </c:pt>
                </c:numCache>
              </c:numRef>
            </c:plus>
            <c:minus>
              <c:numRef>
                <c:f>[1]AFOLU_datasets_drivers_complete!$AL$9:$AQ$9</c:f>
                <c:numCache>
                  <c:formatCode>General</c:formatCode>
                  <c:ptCount val="6"/>
                  <c:pt idx="0">
                    <c:v>1038000</c:v>
                  </c:pt>
                  <c:pt idx="1">
                    <c:v>320000</c:v>
                  </c:pt>
                  <c:pt idx="2">
                    <c:v>234000</c:v>
                  </c:pt>
                  <c:pt idx="3">
                    <c:v>185000</c:v>
                  </c:pt>
                  <c:pt idx="4">
                    <c:v>8500</c:v>
                  </c:pt>
                  <c:pt idx="5">
                    <c:v>345889</c:v>
                  </c:pt>
                </c:numCache>
              </c:numRef>
            </c:minus>
            <c:spPr>
              <a:ln w="38100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errBars>
          <c:cat>
            <c:strRef>
              <c:f>[1]AFOLU_datasets_drivers_complete!$AL$1:$AQ$1</c:f>
              <c:strCache>
                <c:ptCount val="6"/>
                <c:pt idx="0">
                  <c:v>Deforestation</c:v>
                </c:pt>
                <c:pt idx="1">
                  <c:v>Fire</c:v>
                </c:pt>
                <c:pt idx="2">
                  <c:v>Harvesting</c:v>
                </c:pt>
                <c:pt idx="3">
                  <c:v>Livestock</c:v>
                </c:pt>
                <c:pt idx="4">
                  <c:v>Crops with HISTOSOLS</c:v>
                </c:pt>
                <c:pt idx="5">
                  <c:v>Rice</c:v>
                </c:pt>
              </c:strCache>
            </c:strRef>
          </c:cat>
          <c:val>
            <c:numRef>
              <c:f>[1]AFOLU_datasets_drivers_complete!$AL$2:$AQ$2</c:f>
              <c:numCache>
                <c:formatCode>General</c:formatCode>
                <c:ptCount val="6"/>
                <c:pt idx="0">
                  <c:v>2902429.2734990637</c:v>
                </c:pt>
                <c:pt idx="1">
                  <c:v>1963451.7314817873</c:v>
                </c:pt>
                <c:pt idx="2">
                  <c:v>1171340.0499166665</c:v>
                </c:pt>
                <c:pt idx="3">
                  <c:v>1195368.1220055979</c:v>
                </c:pt>
                <c:pt idx="4">
                  <c:v>204378.73368150243</c:v>
                </c:pt>
                <c:pt idx="5">
                  <c:v>546611.17233364191</c:v>
                </c:pt>
              </c:numCache>
            </c:numRef>
          </c:val>
        </c:ser>
        <c:ser>
          <c:idx val="1"/>
          <c:order val="1"/>
          <c:tx>
            <c:strRef>
              <c:f>[1]AFOLU_datasets_drivers_complete!$AK$3</c:f>
              <c:strCache>
                <c:ptCount val="1"/>
                <c:pt idx="0">
                  <c:v>FAO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[1]AFOLU_datasets_drivers_complete!$AL$12:$AQ$12</c:f>
                <c:numCache>
                  <c:formatCode>General</c:formatCode>
                  <c:ptCount val="6"/>
                  <c:pt idx="0">
                    <c:v>160531.74045341843</c:v>
                  </c:pt>
                  <c:pt idx="1">
                    <c:v>6495.7687439729634</c:v>
                  </c:pt>
                  <c:pt idx="2">
                    <c:v>42539.752568578813</c:v>
                  </c:pt>
                  <c:pt idx="3">
                    <c:v>42954.571857072697</c:v>
                  </c:pt>
                  <c:pt idx="4">
                    <c:v>42382.016577111332</c:v>
                  </c:pt>
                  <c:pt idx="5">
                    <c:v>13859.134191146513</c:v>
                  </c:pt>
                </c:numCache>
              </c:numRef>
            </c:plus>
            <c:minus>
              <c:numRef>
                <c:f>[1]AFOLU_datasets_drivers_complete!$AL$13:$AQ$13</c:f>
                <c:numCache>
                  <c:formatCode>General</c:formatCode>
                  <c:ptCount val="6"/>
                  <c:pt idx="0">
                    <c:v>103384.53226480332</c:v>
                  </c:pt>
                  <c:pt idx="1">
                    <c:v>133451.04365579964</c:v>
                  </c:pt>
                  <c:pt idx="2">
                    <c:v>0</c:v>
                  </c:pt>
                  <c:pt idx="3">
                    <c:v>44090.896939225422</c:v>
                  </c:pt>
                  <c:pt idx="4">
                    <c:v>19252.077836287714</c:v>
                  </c:pt>
                  <c:pt idx="5">
                    <c:v>13605.042917244627</c:v>
                  </c:pt>
                </c:numCache>
              </c:numRef>
            </c:minus>
            <c:spPr>
              <a:ln w="19050">
                <a:prstDash val="dash"/>
              </a:ln>
            </c:spPr>
          </c:errBars>
          <c:cat>
            <c:strRef>
              <c:f>[1]AFOLU_datasets_drivers_complete!$AL$1:$AQ$1</c:f>
              <c:strCache>
                <c:ptCount val="6"/>
                <c:pt idx="0">
                  <c:v>Deforestation</c:v>
                </c:pt>
                <c:pt idx="1">
                  <c:v>Fire</c:v>
                </c:pt>
                <c:pt idx="2">
                  <c:v>Harvesting</c:v>
                </c:pt>
                <c:pt idx="3">
                  <c:v>Livestock</c:v>
                </c:pt>
                <c:pt idx="4">
                  <c:v>Crops with HISTOSOLS</c:v>
                </c:pt>
                <c:pt idx="5">
                  <c:v>Rice</c:v>
                </c:pt>
              </c:strCache>
            </c:strRef>
          </c:cat>
          <c:val>
            <c:numRef>
              <c:f>[1]AFOLU_datasets_drivers_complete!$AL$3:$AQ$3</c:f>
              <c:numCache>
                <c:formatCode>General</c:formatCode>
                <c:ptCount val="6"/>
                <c:pt idx="0">
                  <c:v>3674356.873333334</c:v>
                </c:pt>
                <c:pt idx="1">
                  <c:v>200836.20166666669</c:v>
                </c:pt>
                <c:pt idx="2">
                  <c:v>2000982.6246819426</c:v>
                </c:pt>
                <c:pt idx="3">
                  <c:v>1141818.7516666662</c:v>
                </c:pt>
                <c:pt idx="4">
                  <c:v>1053076.2533333332</c:v>
                </c:pt>
                <c:pt idx="5">
                  <c:v>331329.80999999988</c:v>
                </c:pt>
              </c:numCache>
            </c:numRef>
          </c:val>
        </c:ser>
        <c:ser>
          <c:idx val="2"/>
          <c:order val="2"/>
          <c:tx>
            <c:strRef>
              <c:f>[1]AFOLU_datasets_drivers_complete!$AK$4</c:f>
              <c:strCache>
                <c:ptCount val="1"/>
                <c:pt idx="0">
                  <c:v>EDGAR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[1]AFOLU_datasets_drivers_complete!$AL$12:$AQ$12</c:f>
                <c:numCache>
                  <c:formatCode>General</c:formatCode>
                  <c:ptCount val="6"/>
                  <c:pt idx="0">
                    <c:v>160531.74045341843</c:v>
                  </c:pt>
                  <c:pt idx="1">
                    <c:v>6495.7687439729634</c:v>
                  </c:pt>
                  <c:pt idx="2">
                    <c:v>42539.752568578813</c:v>
                  </c:pt>
                  <c:pt idx="3">
                    <c:v>42954.571857072697</c:v>
                  </c:pt>
                  <c:pt idx="4">
                    <c:v>42382.016577111332</c:v>
                  </c:pt>
                  <c:pt idx="5">
                    <c:v>13859.134191146513</c:v>
                  </c:pt>
                </c:numCache>
              </c:numRef>
            </c:plus>
            <c:minus>
              <c:numRef>
                <c:f>[1]AFOLU_datasets_drivers_complete!$AL$13:$AQ$13</c:f>
                <c:numCache>
                  <c:formatCode>General</c:formatCode>
                  <c:ptCount val="6"/>
                  <c:pt idx="0">
                    <c:v>103384.53226480332</c:v>
                  </c:pt>
                  <c:pt idx="1">
                    <c:v>133451.04365579964</c:v>
                  </c:pt>
                  <c:pt idx="2">
                    <c:v>0</c:v>
                  </c:pt>
                  <c:pt idx="3">
                    <c:v>44090.896939225422</c:v>
                  </c:pt>
                  <c:pt idx="4">
                    <c:v>19252.077836287714</c:v>
                  </c:pt>
                  <c:pt idx="5">
                    <c:v>13605.042917244627</c:v>
                  </c:pt>
                </c:numCache>
              </c:numRef>
            </c:minus>
            <c:spPr>
              <a:ln>
                <a:prstDash val="dash"/>
              </a:ln>
            </c:spPr>
          </c:errBars>
          <c:cat>
            <c:strRef>
              <c:f>[1]AFOLU_datasets_drivers_complete!$AL$1:$AQ$1</c:f>
              <c:strCache>
                <c:ptCount val="6"/>
                <c:pt idx="0">
                  <c:v>Deforestation</c:v>
                </c:pt>
                <c:pt idx="1">
                  <c:v>Fire</c:v>
                </c:pt>
                <c:pt idx="2">
                  <c:v>Harvesting</c:v>
                </c:pt>
                <c:pt idx="3">
                  <c:v>Livestock</c:v>
                </c:pt>
                <c:pt idx="4">
                  <c:v>Crops with HISTOSOLS</c:v>
                </c:pt>
                <c:pt idx="5">
                  <c:v>Rice</c:v>
                </c:pt>
              </c:strCache>
            </c:strRef>
          </c:cat>
          <c:val>
            <c:numRef>
              <c:f>[1]AFOLU_datasets_drivers_complete!$AL$4:$AQ$4</c:f>
              <c:numCache>
                <c:formatCode>General</c:formatCode>
                <c:ptCount val="6"/>
                <c:pt idx="0">
                  <c:v>2464993.5883333343</c:v>
                </c:pt>
                <c:pt idx="1">
                  <c:v>3385193.4530143044</c:v>
                </c:pt>
                <c:pt idx="3">
                  <c:v>1167939.5692584661</c:v>
                </c:pt>
                <c:pt idx="4">
                  <c:v>593836.08345200017</c:v>
                </c:pt>
                <c:pt idx="5">
                  <c:v>370461.45107685</c:v>
                </c:pt>
              </c:numCache>
            </c:numRef>
          </c:val>
        </c:ser>
        <c:ser>
          <c:idx val="3"/>
          <c:order val="3"/>
          <c:tx>
            <c:strRef>
              <c:f>[1]AFOLU_datasets_drivers_complete!$AK$8</c:f>
              <c:strCache>
                <c:ptCount val="1"/>
                <c:pt idx="0">
                  <c:v>Hotspots gross_FINAL</c:v>
                </c:pt>
              </c:strCache>
            </c:strRef>
          </c:tx>
          <c:spPr>
            <a:solidFill>
              <a:schemeClr val="bg1"/>
            </a:solidFill>
            <a:ln w="38100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[1]AFOLU_datasets_drivers_complete!$AL$11:$AQ$11</c:f>
                <c:numCache>
                  <c:formatCode>General</c:formatCode>
                  <c:ptCount val="6"/>
                  <c:pt idx="0">
                    <c:v>1287485.8976111624</c:v>
                  </c:pt>
                  <c:pt idx="1">
                    <c:v>361538.61593651655</c:v>
                  </c:pt>
                  <c:pt idx="2">
                    <c:v>173150.90429999871</c:v>
                  </c:pt>
                  <c:pt idx="3">
                    <c:v>205115.35782201015</c:v>
                  </c:pt>
                  <c:pt idx="4">
                    <c:v>11320.734558636705</c:v>
                  </c:pt>
                  <c:pt idx="5">
                    <c:v>84825.70693160822</c:v>
                  </c:pt>
                </c:numCache>
              </c:numRef>
            </c:plus>
            <c:minus>
              <c:numRef>
                <c:f>[1]AFOLU_datasets_drivers_complete!$AL$11:$AQ$11</c:f>
                <c:numCache>
                  <c:formatCode>General</c:formatCode>
                  <c:ptCount val="6"/>
                  <c:pt idx="0">
                    <c:v>1287485.8976111624</c:v>
                  </c:pt>
                  <c:pt idx="1">
                    <c:v>361538.61593651655</c:v>
                  </c:pt>
                  <c:pt idx="2">
                    <c:v>173150.90429999871</c:v>
                  </c:pt>
                  <c:pt idx="3">
                    <c:v>205115.35782201015</c:v>
                  </c:pt>
                  <c:pt idx="4">
                    <c:v>11320.734558636705</c:v>
                  </c:pt>
                  <c:pt idx="5">
                    <c:v>84825.70693160822</c:v>
                  </c:pt>
                </c:numCache>
              </c:numRef>
            </c:minus>
            <c:spPr>
              <a:ln w="38100"/>
            </c:spPr>
          </c:errBars>
          <c:cat>
            <c:strRef>
              <c:f>[1]AFOLU_datasets_drivers_complete!$AL$1:$AQ$1</c:f>
              <c:strCache>
                <c:ptCount val="6"/>
                <c:pt idx="0">
                  <c:v>Deforestation</c:v>
                </c:pt>
                <c:pt idx="1">
                  <c:v>Fire</c:v>
                </c:pt>
                <c:pt idx="2">
                  <c:v>Harvesting</c:v>
                </c:pt>
                <c:pt idx="3">
                  <c:v>Livestock</c:v>
                </c:pt>
                <c:pt idx="4">
                  <c:v>Crops with HISTOSOLS</c:v>
                </c:pt>
                <c:pt idx="5">
                  <c:v>Rice</c:v>
                </c:pt>
              </c:strCache>
            </c:strRef>
          </c:cat>
          <c:val>
            <c:numRef>
              <c:f>[1]AFOLU_datasets_drivers_complete!$AL$8:$AQ$8</c:f>
              <c:numCache>
                <c:formatCode>General</c:formatCode>
                <c:ptCount val="6"/>
                <c:pt idx="0">
                  <c:v>3648785.36325048</c:v>
                </c:pt>
                <c:pt idx="1">
                  <c:v>399000.00000000006</c:v>
                </c:pt>
                <c:pt idx="2">
                  <c:v>220000</c:v>
                </c:pt>
                <c:pt idx="3">
                  <c:v>223106.93195892606</c:v>
                </c:pt>
                <c:pt idx="4">
                  <c:v>10800</c:v>
                </c:pt>
                <c:pt idx="5">
                  <c:v>246671.25073587795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10"/>
        <c:axId val="105044224"/>
        <c:axId val="105046016"/>
      </c:barChart>
      <c:catAx>
        <c:axId val="105044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2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5046016"/>
        <c:crosses val="autoZero"/>
        <c:auto val="1"/>
        <c:lblAlgn val="ctr"/>
        <c:lblOffset val="100"/>
        <c:noMultiLvlLbl val="0"/>
      </c:catAx>
      <c:valAx>
        <c:axId val="1050460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/>
                </a:pPr>
                <a:r>
                  <a:rPr lang="en-GB" sz="24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PgCO</a:t>
                </a:r>
                <a:r>
                  <a:rPr lang="en-GB" sz="2400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en-GB" sz="2400" baseline="0">
                    <a:latin typeface="Arial" panose="020B0604020202020204" pitchFamily="34" charset="0"/>
                    <a:cs typeface="Arial" panose="020B0604020202020204" pitchFamily="34" charset="0"/>
                  </a:rPr>
                  <a:t>e.yr</a:t>
                </a:r>
                <a:r>
                  <a:rPr lang="en-GB" sz="240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1.4572184250304465E-2"/>
              <c:y val="0.381448919165237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5044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417263758428909"/>
          <c:y val="5.2918879268897843E-2"/>
          <c:w val="0.75323357892160581"/>
          <c:h val="0.16170877845835421"/>
        </c:manualLayout>
      </c:layout>
      <c:overlay val="0"/>
      <c:txPr>
        <a:bodyPr/>
        <a:lstStyle/>
        <a:p>
          <a:pPr>
            <a:defRPr sz="28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106620</xdr:colOff>
      <xdr:row>52</xdr:row>
      <xdr:rowOff>21307</xdr:rowOff>
    </xdr:from>
    <xdr:to>
      <xdr:col>45</xdr:col>
      <xdr:colOff>254000</xdr:colOff>
      <xdr:row>73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geningen_laptop/Project/Manuscript2/drivers/AFOLU_emiss_compar_driversFI%20(Autosaved)correctoSep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OLU_emiss_compar_recFINAL"/>
      <sheetName val="Database_drivers_AFOLU"/>
      <sheetName val="Datasets_AFOLU_DriversFI"/>
      <sheetName val="AFOLU_datasets_drivers_complete"/>
      <sheetName val="Data"/>
      <sheetName val="NOTAS"/>
      <sheetName val="Africa"/>
      <sheetName val="Asia"/>
      <sheetName val="CS_America"/>
      <sheetName val="continent_summary"/>
    </sheetNames>
    <sheetDataSet>
      <sheetData sheetId="0"/>
      <sheetData sheetId="1"/>
      <sheetData sheetId="2"/>
      <sheetData sheetId="3">
        <row r="1">
          <cell r="AL1" t="str">
            <v>Deforestation</v>
          </cell>
          <cell r="AM1" t="str">
            <v>Fire</v>
          </cell>
          <cell r="AN1" t="str">
            <v>Harvesting</v>
          </cell>
          <cell r="AO1" t="str">
            <v>Livestock</v>
          </cell>
          <cell r="AP1" t="str">
            <v>Crops with HISTOSOLS</v>
          </cell>
          <cell r="AQ1" t="str">
            <v>Rice</v>
          </cell>
        </row>
        <row r="2">
          <cell r="AK2" t="str">
            <v>Hotspots</v>
          </cell>
          <cell r="AL2">
            <v>2902429.2734990637</v>
          </cell>
          <cell r="AM2">
            <v>1963451.7314817873</v>
          </cell>
          <cell r="AN2">
            <v>1171340.0499166665</v>
          </cell>
          <cell r="AO2">
            <v>1195368.1220055979</v>
          </cell>
          <cell r="AP2">
            <v>204378.73368150243</v>
          </cell>
          <cell r="AQ2">
            <v>546611.17233364191</v>
          </cell>
        </row>
        <row r="3">
          <cell r="AK3" t="str">
            <v>FAO</v>
          </cell>
          <cell r="AL3">
            <v>3674356.873333334</v>
          </cell>
          <cell r="AM3">
            <v>200836.20166666669</v>
          </cell>
          <cell r="AN3">
            <v>2000982.6246819426</v>
          </cell>
          <cell r="AO3">
            <v>1141818.7516666662</v>
          </cell>
          <cell r="AP3">
            <v>1053076.2533333332</v>
          </cell>
          <cell r="AQ3">
            <v>331329.80999999988</v>
          </cell>
        </row>
        <row r="4">
          <cell r="AK4" t="str">
            <v>EDGAR</v>
          </cell>
          <cell r="AL4">
            <v>2464993.5883333343</v>
          </cell>
          <cell r="AM4">
            <v>3385193.4530143044</v>
          </cell>
          <cell r="AO4">
            <v>1167939.5692584661</v>
          </cell>
          <cell r="AP4">
            <v>593836.08345200017</v>
          </cell>
          <cell r="AQ4">
            <v>370461.45107685</v>
          </cell>
        </row>
        <row r="8">
          <cell r="AK8" t="str">
            <v>Hotspots gross_FINAL</v>
          </cell>
          <cell r="AL8">
            <v>3648785.36325048</v>
          </cell>
          <cell r="AM8">
            <v>399000.00000000006</v>
          </cell>
          <cell r="AN8">
            <v>220000</v>
          </cell>
          <cell r="AO8">
            <v>223106.93195892606</v>
          </cell>
          <cell r="AP8">
            <v>10800</v>
          </cell>
          <cell r="AQ8">
            <v>246671.25073587795</v>
          </cell>
        </row>
        <row r="9">
          <cell r="AL9">
            <v>1038000</v>
          </cell>
          <cell r="AM9">
            <v>320000</v>
          </cell>
          <cell r="AN9">
            <v>234000</v>
          </cell>
          <cell r="AO9">
            <v>185000</v>
          </cell>
          <cell r="AP9">
            <v>8500</v>
          </cell>
          <cell r="AQ9">
            <v>345889</v>
          </cell>
        </row>
        <row r="10">
          <cell r="AL10">
            <v>1573000</v>
          </cell>
          <cell r="AM10">
            <v>320000</v>
          </cell>
          <cell r="AN10">
            <v>234000</v>
          </cell>
          <cell r="AO10">
            <v>185000</v>
          </cell>
          <cell r="AP10">
            <v>8500</v>
          </cell>
          <cell r="AQ10">
            <v>282388</v>
          </cell>
        </row>
        <row r="11">
          <cell r="AL11">
            <v>1287485.8976111624</v>
          </cell>
          <cell r="AM11">
            <v>361538.61593651655</v>
          </cell>
          <cell r="AN11">
            <v>173150.90429999871</v>
          </cell>
          <cell r="AO11">
            <v>205115.35782201015</v>
          </cell>
          <cell r="AP11">
            <v>11320.734558636705</v>
          </cell>
          <cell r="AQ11">
            <v>84825.70693160822</v>
          </cell>
        </row>
        <row r="12">
          <cell r="AL12">
            <v>160531.74045341843</v>
          </cell>
          <cell r="AM12">
            <v>6495.7687439729634</v>
          </cell>
          <cell r="AN12">
            <v>42539.752568578813</v>
          </cell>
          <cell r="AO12">
            <v>42954.571857072697</v>
          </cell>
          <cell r="AP12">
            <v>42382.016577111332</v>
          </cell>
          <cell r="AQ12">
            <v>13859.134191146513</v>
          </cell>
        </row>
        <row r="13">
          <cell r="AL13">
            <v>103384.53226480332</v>
          </cell>
          <cell r="AM13">
            <v>133451.04365579964</v>
          </cell>
          <cell r="AN13">
            <v>0</v>
          </cell>
          <cell r="AO13">
            <v>44090.896939225422</v>
          </cell>
          <cell r="AP13">
            <v>19252.077836287714</v>
          </cell>
          <cell r="AQ13">
            <v>13605.042917244627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4"/>
  <sheetViews>
    <sheetView topLeftCell="A10" zoomScale="70" zoomScaleNormal="70" workbookViewId="0">
      <selection activeCell="AB8" sqref="AB8"/>
    </sheetView>
  </sheetViews>
  <sheetFormatPr defaultRowHeight="15" x14ac:dyDescent="0.25"/>
  <cols>
    <col min="2" max="2" width="8.28515625" customWidth="1"/>
    <col min="3" max="8" width="8.85546875" style="26" customWidth="1"/>
    <col min="9" max="9" width="8.85546875" style="27" customWidth="1"/>
    <col min="10" max="10" width="8.85546875" style="38" customWidth="1"/>
    <col min="11" max="11" width="8.85546875" style="28" customWidth="1"/>
    <col min="12" max="13" width="8.85546875" style="38" customWidth="1"/>
    <col min="14" max="14" width="8.85546875" style="28" customWidth="1"/>
    <col min="15" max="15" width="8.85546875" style="38" customWidth="1"/>
    <col min="16" max="16" width="8.85546875" style="29" customWidth="1"/>
    <col min="17" max="17" width="8.85546875" style="39" customWidth="1"/>
    <col min="18" max="18" width="8.85546875" style="31" customWidth="1"/>
    <col min="19" max="21" width="8.85546875" style="38" customWidth="1"/>
    <col min="22" max="22" width="8.85546875" style="32" customWidth="1"/>
    <col min="23" max="26" width="8.85546875" style="37" customWidth="1"/>
    <col min="27" max="27" width="9.140625" style="9"/>
    <col min="29" max="29" width="11.7109375" bestFit="1" customWidth="1"/>
    <col min="30" max="30" width="11" bestFit="1" customWidth="1"/>
    <col min="31" max="32" width="10.5703125" bestFit="1" customWidth="1"/>
    <col min="33" max="33" width="10" customWidth="1"/>
    <col min="34" max="34" width="10.7109375" customWidth="1"/>
    <col min="38" max="38" width="11.140625" customWidth="1"/>
    <col min="39" max="39" width="11.42578125" customWidth="1"/>
    <col min="40" max="40" width="10.5703125" customWidth="1"/>
  </cols>
  <sheetData>
    <row r="1" spans="1:44" x14ac:dyDescent="0.25">
      <c r="A1" s="1" t="s">
        <v>0</v>
      </c>
      <c r="B1" s="2" t="s">
        <v>1</v>
      </c>
      <c r="C1" s="17" t="s">
        <v>123</v>
      </c>
      <c r="D1" s="17" t="s">
        <v>124</v>
      </c>
      <c r="E1" s="17" t="s">
        <v>128</v>
      </c>
      <c r="F1" s="17" t="s">
        <v>125</v>
      </c>
      <c r="G1" s="17" t="s">
        <v>126</v>
      </c>
      <c r="H1" s="17" t="s">
        <v>127</v>
      </c>
      <c r="I1" s="18" t="s">
        <v>130</v>
      </c>
      <c r="J1" s="19" t="s">
        <v>129</v>
      </c>
      <c r="K1" s="19" t="s">
        <v>131</v>
      </c>
      <c r="L1" s="19" t="s">
        <v>132</v>
      </c>
      <c r="M1" s="19" t="s">
        <v>133</v>
      </c>
      <c r="N1" s="19" t="s">
        <v>135</v>
      </c>
      <c r="O1" s="19" t="s">
        <v>134</v>
      </c>
      <c r="P1" s="20" t="s">
        <v>136</v>
      </c>
      <c r="Q1" s="21" t="s">
        <v>137</v>
      </c>
      <c r="R1" s="22" t="s">
        <v>138</v>
      </c>
      <c r="S1" s="22" t="s">
        <v>139</v>
      </c>
      <c r="T1" s="22" t="s">
        <v>141</v>
      </c>
      <c r="U1" s="22" t="s">
        <v>140</v>
      </c>
      <c r="V1" s="23" t="s">
        <v>142</v>
      </c>
      <c r="W1" s="24" t="s">
        <v>143</v>
      </c>
      <c r="X1" s="24" t="s">
        <v>144</v>
      </c>
      <c r="Y1" s="24" t="s">
        <v>145</v>
      </c>
      <c r="Z1" s="25" t="s">
        <v>9</v>
      </c>
      <c r="AA1" s="16"/>
      <c r="AB1" s="47" t="s">
        <v>10</v>
      </c>
      <c r="AC1" s="1" t="s">
        <v>11</v>
      </c>
      <c r="AD1" s="1" t="s">
        <v>12</v>
      </c>
      <c r="AE1" s="1" t="s">
        <v>13</v>
      </c>
      <c r="AF1" s="1" t="s">
        <v>14</v>
      </c>
      <c r="AG1" s="1" t="s">
        <v>15</v>
      </c>
      <c r="AH1" s="1" t="s">
        <v>16</v>
      </c>
      <c r="AI1" s="1" t="s">
        <v>17</v>
      </c>
      <c r="AJ1" s="1" t="s">
        <v>18</v>
      </c>
      <c r="AK1" s="1"/>
      <c r="AL1" s="40" t="s">
        <v>19</v>
      </c>
      <c r="AM1" s="40" t="s">
        <v>20</v>
      </c>
      <c r="AN1" s="40" t="s">
        <v>21</v>
      </c>
      <c r="AO1" s="41"/>
      <c r="AQ1" s="1" t="s">
        <v>22</v>
      </c>
      <c r="AR1" s="1" t="s">
        <v>23</v>
      </c>
    </row>
    <row r="2" spans="1:44" x14ac:dyDescent="0.25">
      <c r="A2" t="s">
        <v>24</v>
      </c>
      <c r="B2" s="5" t="s">
        <v>25</v>
      </c>
      <c r="C2" s="26">
        <v>23261.915783333301</v>
      </c>
      <c r="D2" s="26">
        <v>270427.59648225928</v>
      </c>
      <c r="E2" s="26">
        <v>6298.0307499999999</v>
      </c>
      <c r="F2" s="26">
        <v>4246.9074184684996</v>
      </c>
      <c r="G2" s="26">
        <v>373.24284204772624</v>
      </c>
      <c r="H2" s="26">
        <v>0.66487242224419796</v>
      </c>
      <c r="I2" s="27">
        <f t="shared" ref="I2:I33" si="0">SUM(C2:H2)</f>
        <v>304608.358148531</v>
      </c>
      <c r="J2" s="28">
        <v>34314.92</v>
      </c>
      <c r="K2" s="28">
        <v>6172.1051333333326</v>
      </c>
      <c r="L2" s="28">
        <v>16668.883333333299</v>
      </c>
      <c r="M2" s="28">
        <v>3321.055000000003</v>
      </c>
      <c r="N2" s="28">
        <v>2057.4699999999998</v>
      </c>
      <c r="O2" s="28">
        <v>42.511666666666699</v>
      </c>
      <c r="P2" s="29">
        <f t="shared" ref="P2:P33" si="1">SUM(J2+K2+L2+M2+O2+N2)</f>
        <v>62576.945133333298</v>
      </c>
      <c r="Q2" s="30">
        <v>1173.6866666666699</v>
      </c>
      <c r="R2" s="31">
        <v>5618.3820040619048</v>
      </c>
      <c r="S2" s="31">
        <v>3953.8435799999993</v>
      </c>
      <c r="T2" s="31">
        <v>2222.7645833333322</v>
      </c>
      <c r="U2" s="31">
        <v>19.312692000000002</v>
      </c>
      <c r="V2" s="32">
        <f>SUM(Q2:U2)</f>
        <v>12987.989526061905</v>
      </c>
      <c r="W2" s="33">
        <v>2302.8691624756798</v>
      </c>
      <c r="X2" s="33">
        <v>3556.0386743708495</v>
      </c>
      <c r="Y2" s="33">
        <v>24.148761</v>
      </c>
      <c r="Z2" s="34">
        <f>SUM(W2:Y2)</f>
        <v>5883.0565978465293</v>
      </c>
      <c r="AA2" s="7"/>
      <c r="AB2" t="s">
        <v>26</v>
      </c>
      <c r="AC2" s="38">
        <f>SUM(C:C)</f>
        <v>2902429.2734990646</v>
      </c>
      <c r="AD2" s="38">
        <f>SUM(D:D)</f>
        <v>1963451.7314817868</v>
      </c>
      <c r="AE2" s="38">
        <f>SUM(E:E)</f>
        <v>1171340.0499166665</v>
      </c>
      <c r="AF2" s="38">
        <f>SUM(F:F)</f>
        <v>1195368.1220055979</v>
      </c>
      <c r="AG2" s="38">
        <f>AJ2+AI2</f>
        <v>204378.73368150243</v>
      </c>
      <c r="AH2" s="38">
        <f>SUM(H:H)</f>
        <v>546611.17233364191</v>
      </c>
      <c r="AI2" s="38">
        <v>28030.936807118153</v>
      </c>
      <c r="AJ2" s="38">
        <v>176347.79687438428</v>
      </c>
      <c r="AK2" s="38"/>
      <c r="AL2" s="41">
        <f>AC2+AD2+AE2</f>
        <v>6037221.054897517</v>
      </c>
      <c r="AM2" s="41">
        <f>SUM(AF2:AH2)</f>
        <v>1946358.0280207423</v>
      </c>
      <c r="AN2" s="41">
        <f>SUM(AC2:AI2)</f>
        <v>8011610.0197253777</v>
      </c>
      <c r="AO2" s="40" t="s">
        <v>27</v>
      </c>
      <c r="AQ2" s="10">
        <f>AL2/AN2*100</f>
        <v>75.355902746555074</v>
      </c>
      <c r="AR2" s="10">
        <f>AM2/AN2*100</f>
        <v>24.294218306041056</v>
      </c>
    </row>
    <row r="3" spans="1:44" ht="30" x14ac:dyDescent="0.25">
      <c r="A3" t="s">
        <v>28</v>
      </c>
      <c r="B3" s="5" t="s">
        <v>29</v>
      </c>
      <c r="C3" s="26">
        <v>37284.3984692667</v>
      </c>
      <c r="D3" s="26">
        <v>22947.908830251872</v>
      </c>
      <c r="E3" s="26">
        <v>16932.302749999999</v>
      </c>
      <c r="F3" s="26">
        <v>54368.018454404504</v>
      </c>
      <c r="G3" s="26">
        <v>11250.548831720787</v>
      </c>
      <c r="H3" s="26">
        <v>1143.4012021803601</v>
      </c>
      <c r="I3" s="27">
        <f t="shared" si="0"/>
        <v>143926.57853782421</v>
      </c>
      <c r="J3" s="28">
        <v>106464.711666667</v>
      </c>
      <c r="K3" s="28">
        <v>7304.8581833333237</v>
      </c>
      <c r="L3" s="28">
        <v>3070.33833333333</v>
      </c>
      <c r="M3" s="28">
        <v>68343.635000000024</v>
      </c>
      <c r="N3" s="28">
        <v>30897.216666666631</v>
      </c>
      <c r="O3" s="28">
        <v>907.41833333333295</v>
      </c>
      <c r="P3" s="29">
        <f t="shared" si="1"/>
        <v>216988.17818333366</v>
      </c>
      <c r="Q3" s="30">
        <v>2860.2316666666702</v>
      </c>
      <c r="R3" s="31">
        <v>9640.5755133333296</v>
      </c>
      <c r="S3" s="31">
        <v>70175.946413333339</v>
      </c>
      <c r="T3" s="31">
        <v>36788.216666666769</v>
      </c>
      <c r="U3" s="31">
        <v>385.4126499999993</v>
      </c>
      <c r="V3" s="32">
        <f t="shared" ref="V3:V66" si="2">SUM(Q3:U3)</f>
        <v>119850.38291000012</v>
      </c>
      <c r="W3" s="33">
        <v>68666.941390625099</v>
      </c>
      <c r="X3" s="33">
        <v>60334.395530144997</v>
      </c>
      <c r="Y3" s="33">
        <v>594.25269269293801</v>
      </c>
      <c r="Z3" s="34">
        <f t="shared" ref="Z3:Z66" si="3">SUM(W3:Y3)</f>
        <v>129595.58961346303</v>
      </c>
      <c r="AA3" s="7"/>
      <c r="AB3" t="s">
        <v>30</v>
      </c>
      <c r="AC3" s="38">
        <f>SUM(J:J)</f>
        <v>3674356.873333334</v>
      </c>
      <c r="AD3" s="38">
        <f>SUM(L:L)</f>
        <v>200836.20166666669</v>
      </c>
      <c r="AE3" s="38">
        <f>SUM(K:K)</f>
        <v>2000982.6246819426</v>
      </c>
      <c r="AF3" s="38">
        <f>SUM(M:M)</f>
        <v>1141818.7516666662</v>
      </c>
      <c r="AG3" s="43" t="e">
        <f>AJ3+AI3</f>
        <v>#REF!</v>
      </c>
      <c r="AH3" s="38">
        <f>SUM(O:O)</f>
        <v>331329.80999999988</v>
      </c>
      <c r="AI3" s="38" t="e">
        <f>SUM(#REF!)</f>
        <v>#REF!</v>
      </c>
      <c r="AJ3" s="43" t="e">
        <f>SUM(N:N)-AI3</f>
        <v>#REF!</v>
      </c>
      <c r="AK3" s="43"/>
      <c r="AL3" s="41">
        <f>AC3+AD3+AE3</f>
        <v>5876175.6996819433</v>
      </c>
      <c r="AM3" s="41" t="e">
        <f>SUM(AF3:AH3)</f>
        <v>#REF!</v>
      </c>
      <c r="AN3" s="41" t="e">
        <f>SUM(AC3:AH3)</f>
        <v>#REF!</v>
      </c>
      <c r="AO3" s="40" t="s">
        <v>27</v>
      </c>
      <c r="AQ3" s="10" t="e">
        <f>AL3/AN3*100</f>
        <v>#REF!</v>
      </c>
      <c r="AR3" s="10" t="e">
        <f t="shared" ref="AR3:AR4" si="4">AM3/AN3*100</f>
        <v>#REF!</v>
      </c>
    </row>
    <row r="4" spans="1:44" x14ac:dyDescent="0.25">
      <c r="A4" t="s">
        <v>31</v>
      </c>
      <c r="B4" s="5" t="s">
        <v>32</v>
      </c>
      <c r="C4" s="26">
        <v>2974.63024466667</v>
      </c>
      <c r="D4" s="26">
        <v>101.18813648070187</v>
      </c>
      <c r="E4" s="26">
        <v>2677.9738333333303</v>
      </c>
      <c r="F4" s="26">
        <v>42306.6393065343</v>
      </c>
      <c r="G4" s="26">
        <v>348.64012026697395</v>
      </c>
      <c r="H4" s="26">
        <v>133115.98969248601</v>
      </c>
      <c r="I4" s="27">
        <f t="shared" si="0"/>
        <v>181525.06133376798</v>
      </c>
      <c r="J4" s="28">
        <v>877.70833333333303</v>
      </c>
      <c r="K4" s="28">
        <v>25464.259822222193</v>
      </c>
      <c r="L4" s="28">
        <v>54.848333333333301</v>
      </c>
      <c r="M4" s="28">
        <v>22453.160000000033</v>
      </c>
      <c r="N4" s="28">
        <v>44984.9</v>
      </c>
      <c r="O4" s="28">
        <v>22171.814999999999</v>
      </c>
      <c r="P4" s="29">
        <f t="shared" si="1"/>
        <v>116006.6914888889</v>
      </c>
      <c r="Q4" s="30">
        <v>4596.1000000000004</v>
      </c>
      <c r="R4" s="31">
        <v>4918.7072034476196</v>
      </c>
      <c r="S4" s="31">
        <v>19934.298673333342</v>
      </c>
      <c r="T4" s="31">
        <v>13943.0095</v>
      </c>
      <c r="U4" s="31">
        <v>45995.25</v>
      </c>
      <c r="V4" s="32">
        <f t="shared" si="2"/>
        <v>89387.365376780959</v>
      </c>
      <c r="W4" s="33">
        <v>15550.3454612031</v>
      </c>
      <c r="X4" s="33">
        <v>10794.32582774647</v>
      </c>
      <c r="Y4" s="33">
        <v>14900.321430973101</v>
      </c>
      <c r="Z4" s="34">
        <f t="shared" si="3"/>
        <v>41244.992719922666</v>
      </c>
      <c r="AA4" s="7"/>
      <c r="AB4" t="s">
        <v>33</v>
      </c>
      <c r="AC4" s="38">
        <f>SUM(Q:Q)</f>
        <v>2464993.5883333343</v>
      </c>
      <c r="AD4" s="38">
        <f>SUM(R:R)</f>
        <v>3385193.4530143044</v>
      </c>
      <c r="AE4" s="38"/>
      <c r="AF4" s="38">
        <f>SUM(S:S)</f>
        <v>1167939.5692584661</v>
      </c>
      <c r="AG4" s="38">
        <f>SUM(T:T)</f>
        <v>593836.08345200017</v>
      </c>
      <c r="AH4" s="38">
        <f>SUM(U:U)</f>
        <v>370461.45107685</v>
      </c>
      <c r="AI4" s="38"/>
      <c r="AJ4" s="38">
        <v>593836.08345200017</v>
      </c>
      <c r="AK4" s="38"/>
      <c r="AL4" s="41">
        <f>AC4+AD4+AE4</f>
        <v>5850187.0413476387</v>
      </c>
      <c r="AM4" s="41">
        <f>SUM(AF4:AH4)</f>
        <v>2132237.103787316</v>
      </c>
      <c r="AN4" s="41">
        <f>SUM(AC4:AH4)</f>
        <v>7982424.1451349556</v>
      </c>
      <c r="AO4" s="40" t="s">
        <v>27</v>
      </c>
      <c r="AQ4" s="10">
        <f>AL4/AN4*100</f>
        <v>73.288351194832842</v>
      </c>
      <c r="AR4" s="10">
        <f t="shared" si="4"/>
        <v>26.711648805167155</v>
      </c>
    </row>
    <row r="5" spans="1:44" ht="30" x14ac:dyDescent="0.25">
      <c r="A5" t="s">
        <v>34</v>
      </c>
      <c r="B5" s="5" t="s">
        <v>29</v>
      </c>
      <c r="C5" s="26">
        <v>2498.5447666666701</v>
      </c>
      <c r="D5" s="26">
        <v>71.305213753999126</v>
      </c>
      <c r="E5" s="26">
        <v>201.04883333333402</v>
      </c>
      <c r="F5" s="26">
        <v>39.067116986403398</v>
      </c>
      <c r="G5" s="26">
        <v>37.316461403544658</v>
      </c>
      <c r="H5" s="26">
        <v>20.644616111093899</v>
      </c>
      <c r="I5" s="27">
        <f t="shared" si="0"/>
        <v>2867.9270082550452</v>
      </c>
      <c r="J5" s="28">
        <v>4333.5366666666696</v>
      </c>
      <c r="K5" s="28">
        <v>773.38479166666662</v>
      </c>
      <c r="L5" s="28">
        <v>132.77500000000001</v>
      </c>
      <c r="M5" s="28">
        <v>75.573333333333323</v>
      </c>
      <c r="N5" s="28">
        <v>608.17666666666662</v>
      </c>
      <c r="O5" s="28">
        <v>2.3266666666666702</v>
      </c>
      <c r="P5" s="29">
        <f t="shared" si="1"/>
        <v>5925.7731250000024</v>
      </c>
      <c r="Q5" s="30">
        <v>0</v>
      </c>
      <c r="R5" s="31">
        <v>84.159479833333251</v>
      </c>
      <c r="S5" s="31">
        <v>77.793458766666717</v>
      </c>
      <c r="T5" s="31">
        <v>77.427356666666768</v>
      </c>
      <c r="U5" s="31">
        <v>9.7931049999999935</v>
      </c>
      <c r="V5" s="32">
        <f t="shared" si="2"/>
        <v>249.17340026666673</v>
      </c>
      <c r="W5" s="33">
        <v>58.880089643758005</v>
      </c>
      <c r="X5" s="33">
        <v>82.17628424479382</v>
      </c>
      <c r="Y5" s="33">
        <v>0.36615642792927799</v>
      </c>
      <c r="Z5" s="34">
        <f t="shared" si="3"/>
        <v>141.4225303164811</v>
      </c>
      <c r="AA5" s="7"/>
      <c r="AB5" t="s">
        <v>35</v>
      </c>
      <c r="AC5" s="38">
        <v>4180000</v>
      </c>
      <c r="AD5" s="38">
        <v>2860000</v>
      </c>
      <c r="AE5" s="38">
        <v>1680000</v>
      </c>
      <c r="AF5" s="38"/>
      <c r="AG5" s="38"/>
      <c r="AH5" s="38"/>
      <c r="AI5" s="38"/>
      <c r="AJ5" s="38"/>
      <c r="AK5" s="38"/>
      <c r="AL5" s="41">
        <f>SUM(AC5:AE5)</f>
        <v>8720000</v>
      </c>
      <c r="AM5" s="41"/>
      <c r="AN5" s="41"/>
      <c r="AO5" s="40" t="s">
        <v>27</v>
      </c>
      <c r="AQ5" s="10"/>
      <c r="AR5" s="10"/>
    </row>
    <row r="6" spans="1:44" x14ac:dyDescent="0.25">
      <c r="A6" t="s">
        <v>36</v>
      </c>
      <c r="B6" s="5" t="s">
        <v>25</v>
      </c>
      <c r="C6" s="26">
        <v>1428.0882733333299</v>
      </c>
      <c r="D6" s="26">
        <v>3800.8963851263065</v>
      </c>
      <c r="E6" s="26">
        <v>7995.2629166666602</v>
      </c>
      <c r="F6" s="26">
        <v>2657.2862506288402</v>
      </c>
      <c r="G6" s="26">
        <v>280.08975854966616</v>
      </c>
      <c r="H6" s="26">
        <v>71.608813562872811</v>
      </c>
      <c r="I6" s="27">
        <f t="shared" si="0"/>
        <v>16233.232397867676</v>
      </c>
      <c r="J6" s="28">
        <v>11334.791666666701</v>
      </c>
      <c r="K6" s="28">
        <v>5983.0457805555525</v>
      </c>
      <c r="L6" s="28">
        <v>430.39666666666699</v>
      </c>
      <c r="M6" s="28">
        <v>1471.6533333333368</v>
      </c>
      <c r="N6" s="28">
        <v>971.07999999999959</v>
      </c>
      <c r="O6" s="28">
        <v>15.3533333333333</v>
      </c>
      <c r="P6" s="29">
        <f t="shared" si="1"/>
        <v>20206.320780555587</v>
      </c>
      <c r="Q6" s="30">
        <v>15196.833333333299</v>
      </c>
      <c r="R6" s="31">
        <v>11296.336598547616</v>
      </c>
      <c r="S6" s="31">
        <v>1376.4486483333335</v>
      </c>
      <c r="T6" s="31">
        <v>952.27608333333228</v>
      </c>
      <c r="U6" s="31">
        <v>69.794795000000079</v>
      </c>
      <c r="V6" s="32">
        <f t="shared" si="2"/>
        <v>28891.689458547582</v>
      </c>
      <c r="W6" s="33">
        <v>3368.1500000000801</v>
      </c>
      <c r="X6" s="33">
        <v>1412.9463845349196</v>
      </c>
      <c r="Y6" s="33">
        <v>96.954202800000004</v>
      </c>
      <c r="Z6" s="34">
        <f t="shared" si="3"/>
        <v>4878.0505873349994</v>
      </c>
      <c r="AA6" s="7"/>
      <c r="AB6" t="s">
        <v>37</v>
      </c>
      <c r="AC6" s="45">
        <v>5387992.194444444</v>
      </c>
      <c r="AD6" s="38"/>
      <c r="AE6" s="38"/>
      <c r="AF6" s="38"/>
      <c r="AG6" s="38"/>
      <c r="AH6" s="38"/>
      <c r="AI6" s="38"/>
      <c r="AJ6" s="38"/>
      <c r="AK6" s="38"/>
      <c r="AL6" s="41">
        <v>5387992.194444445</v>
      </c>
      <c r="AM6" s="41"/>
      <c r="AN6" s="41"/>
      <c r="AO6" s="40" t="s">
        <v>27</v>
      </c>
      <c r="AQ6" s="10"/>
      <c r="AR6" s="10"/>
    </row>
    <row r="7" spans="1:44" x14ac:dyDescent="0.25">
      <c r="A7" t="s">
        <v>38</v>
      </c>
      <c r="B7" s="5" t="s">
        <v>32</v>
      </c>
      <c r="C7" s="26">
        <v>1827.4694533333302</v>
      </c>
      <c r="D7" s="26">
        <v>122.5223858513807</v>
      </c>
      <c r="E7" s="26">
        <v>1704.3335833333299</v>
      </c>
      <c r="F7" s="26">
        <v>668.55020262949097</v>
      </c>
      <c r="G7" s="26">
        <v>87.2408811715475</v>
      </c>
      <c r="H7" s="26">
        <v>17.368528027940702</v>
      </c>
      <c r="I7" s="27">
        <f t="shared" si="0"/>
        <v>4427.4850343470198</v>
      </c>
      <c r="J7" s="28">
        <v>8.3333333333333297E-3</v>
      </c>
      <c r="K7" s="28">
        <v>4135.720875</v>
      </c>
      <c r="L7" s="28">
        <v>7.4616666666666696</v>
      </c>
      <c r="M7" s="28">
        <v>355.2816666666663</v>
      </c>
      <c r="N7" s="28">
        <v>83.558333333333394</v>
      </c>
      <c r="O7" s="28">
        <v>52.951666666666704</v>
      </c>
      <c r="P7" s="29">
        <f t="shared" si="1"/>
        <v>4634.9825416666663</v>
      </c>
      <c r="Q7" s="30">
        <v>332.93700000000001</v>
      </c>
      <c r="R7" s="31">
        <v>622.92844565238124</v>
      </c>
      <c r="S7" s="31">
        <v>309.19419659999937</v>
      </c>
      <c r="T7" s="31">
        <v>83.724283333333219</v>
      </c>
      <c r="U7" s="31">
        <v>44.433969999999931</v>
      </c>
      <c r="V7" s="32">
        <f t="shared" si="2"/>
        <v>1393.2178955857139</v>
      </c>
      <c r="W7" s="33">
        <v>253.16666666666697</v>
      </c>
      <c r="X7" s="33">
        <v>583.84526194913451</v>
      </c>
      <c r="Y7" s="33">
        <v>60.257985576923097</v>
      </c>
      <c r="Z7" s="34">
        <f t="shared" si="3"/>
        <v>897.26991419272463</v>
      </c>
      <c r="AA7" s="7"/>
      <c r="AB7" t="s">
        <v>39</v>
      </c>
      <c r="AC7" s="38"/>
      <c r="AD7" s="38"/>
      <c r="AE7" s="38"/>
      <c r="AF7" s="38">
        <v>1063186.9016835869</v>
      </c>
      <c r="AG7" s="38">
        <v>641058.74395792244</v>
      </c>
      <c r="AH7" s="38">
        <v>304599.84743518865</v>
      </c>
      <c r="AI7" s="38"/>
      <c r="AJ7" s="38">
        <v>641058.74395792244</v>
      </c>
      <c r="AK7" s="38"/>
      <c r="AL7" s="41"/>
      <c r="AM7" s="42">
        <f>SUM(AF7:AH7)</f>
        <v>2008845.4930766982</v>
      </c>
      <c r="AN7" s="41"/>
      <c r="AO7" s="40" t="s">
        <v>27</v>
      </c>
      <c r="AQ7" s="10">
        <f>(AE3-AE2)/(AE2+AE3)*100</f>
        <v>26.152527969754839</v>
      </c>
      <c r="AR7" s="10"/>
    </row>
    <row r="8" spans="1:44" ht="30" x14ac:dyDescent="0.25">
      <c r="A8" t="s">
        <v>40</v>
      </c>
      <c r="B8" s="5" t="s">
        <v>29</v>
      </c>
      <c r="C8" s="26">
        <v>39050.391027999998</v>
      </c>
      <c r="D8" s="26">
        <v>30404.195601788542</v>
      </c>
      <c r="E8" s="26">
        <v>1772.0880833333299</v>
      </c>
      <c r="F8" s="26">
        <v>8967.5219952280095</v>
      </c>
      <c r="G8" s="26">
        <v>1243.1574771469695</v>
      </c>
      <c r="H8" s="26">
        <v>499.97181284724599</v>
      </c>
      <c r="I8" s="27">
        <f t="shared" si="0"/>
        <v>81937.325998344109</v>
      </c>
      <c r="J8" s="28">
        <v>77226.03333333334</v>
      </c>
      <c r="K8" s="28">
        <v>7776.4574861111096</v>
      </c>
      <c r="L8" s="28">
        <v>5394.04</v>
      </c>
      <c r="M8" s="28">
        <v>12190.788333333332</v>
      </c>
      <c r="N8" s="28">
        <v>4453.1383333333306</v>
      </c>
      <c r="O8" s="28">
        <v>223.94333333333336</v>
      </c>
      <c r="P8" s="29">
        <f t="shared" si="1"/>
        <v>107264.40081944443</v>
      </c>
      <c r="Q8" s="30">
        <v>80473.233333333294</v>
      </c>
      <c r="R8" s="31">
        <v>145844.3750016187</v>
      </c>
      <c r="S8" s="31">
        <v>9397.502178333325</v>
      </c>
      <c r="T8" s="31">
        <v>3763.859833333323</v>
      </c>
      <c r="U8" s="31">
        <v>382.50380000000069</v>
      </c>
      <c r="V8" s="32">
        <f t="shared" si="2"/>
        <v>239861.47414661862</v>
      </c>
      <c r="W8" s="33">
        <v>790.69928571428409</v>
      </c>
      <c r="X8" s="33">
        <v>8710.7659019809362</v>
      </c>
      <c r="Y8" s="33">
        <v>333.58500000000004</v>
      </c>
      <c r="Z8" s="34">
        <f t="shared" si="3"/>
        <v>9835.0501876952185</v>
      </c>
      <c r="AA8" s="7"/>
      <c r="AB8" t="s">
        <v>146</v>
      </c>
      <c r="AC8" s="43">
        <v>3648785.36325048</v>
      </c>
      <c r="AD8" s="43">
        <v>399000.00000000006</v>
      </c>
      <c r="AE8" s="43">
        <v>220000</v>
      </c>
      <c r="AF8" s="43">
        <v>223106.93195892606</v>
      </c>
      <c r="AG8" s="43">
        <v>10800</v>
      </c>
      <c r="AH8" s="43">
        <v>246671.25073587795</v>
      </c>
      <c r="AI8" s="43"/>
      <c r="AJ8" s="43">
        <v>10800</v>
      </c>
      <c r="AK8" s="43"/>
    </row>
    <row r="9" spans="1:44" x14ac:dyDescent="0.25">
      <c r="A9" t="s">
        <v>41</v>
      </c>
      <c r="B9" s="5" t="s">
        <v>25</v>
      </c>
      <c r="C9" s="26">
        <v>5573.9824286666699</v>
      </c>
      <c r="D9" s="26">
        <v>2535.8832715458611</v>
      </c>
      <c r="E9" s="26">
        <v>2064.9704166666702</v>
      </c>
      <c r="F9" s="26">
        <v>2859.20998805717</v>
      </c>
      <c r="G9" s="26">
        <v>14.040514388838899</v>
      </c>
      <c r="H9" s="26">
        <v>0</v>
      </c>
      <c r="I9" s="27">
        <f t="shared" si="0"/>
        <v>13048.08661932521</v>
      </c>
      <c r="J9" s="28">
        <v>23217.358333333301</v>
      </c>
      <c r="K9" s="28">
        <v>2606.1401666666666</v>
      </c>
      <c r="L9" s="28">
        <v>5442.5666666666702</v>
      </c>
      <c r="M9" s="28">
        <v>1902.4516666666634</v>
      </c>
      <c r="N9" s="28">
        <v>1101.99</v>
      </c>
      <c r="O9" s="28"/>
      <c r="P9" s="29">
        <f t="shared" si="1"/>
        <v>34270.506833333297</v>
      </c>
      <c r="Q9" s="30">
        <v>0</v>
      </c>
      <c r="R9" s="31">
        <v>3723.3003761197638</v>
      </c>
      <c r="S9" s="31">
        <v>2944.864164833326</v>
      </c>
      <c r="T9" s="31">
        <v>1632.4176333333323</v>
      </c>
      <c r="U9" s="31">
        <v>0</v>
      </c>
      <c r="V9" s="32">
        <f t="shared" si="2"/>
        <v>8300.5821742864227</v>
      </c>
      <c r="W9" s="33">
        <v>1476.7287770496901</v>
      </c>
      <c r="X9" s="33">
        <v>1847.2748372486615</v>
      </c>
      <c r="Y9" s="33">
        <v>0</v>
      </c>
      <c r="Z9" s="34">
        <f t="shared" si="3"/>
        <v>3324.0036142983517</v>
      </c>
      <c r="AA9" s="7"/>
      <c r="AB9" s="8"/>
      <c r="AC9" s="38"/>
      <c r="AD9" s="38"/>
      <c r="AE9" s="38"/>
      <c r="AF9" s="38"/>
      <c r="AG9" s="38"/>
      <c r="AH9" s="38"/>
      <c r="AI9" s="38"/>
      <c r="AJ9" s="38"/>
      <c r="AK9" s="38"/>
    </row>
    <row r="10" spans="1:44" ht="30" x14ac:dyDescent="0.25">
      <c r="A10" t="s">
        <v>42</v>
      </c>
      <c r="B10" s="5" t="s">
        <v>29</v>
      </c>
      <c r="C10" s="26">
        <v>1240743.4249525298</v>
      </c>
      <c r="D10" s="26">
        <v>108177.81971201213</v>
      </c>
      <c r="E10" s="26">
        <v>228571.77199999898</v>
      </c>
      <c r="F10" s="26">
        <v>217998.64765350698</v>
      </c>
      <c r="G10" s="26">
        <v>16373.352496751613</v>
      </c>
      <c r="H10" s="26">
        <v>7932.0849406861507</v>
      </c>
      <c r="I10" s="27">
        <f t="shared" si="0"/>
        <v>1819797.1017554856</v>
      </c>
      <c r="J10" s="28">
        <v>1386290.5549999999</v>
      </c>
      <c r="K10" s="28">
        <v>140911.35394722191</v>
      </c>
      <c r="L10" s="28">
        <v>8300.9683333333305</v>
      </c>
      <c r="M10" s="28">
        <v>245879.71833333332</v>
      </c>
      <c r="N10" s="28">
        <v>99313.150000000038</v>
      </c>
      <c r="O10" s="28">
        <v>4723.0983333333297</v>
      </c>
      <c r="P10" s="29">
        <f t="shared" si="1"/>
        <v>1885418.843947222</v>
      </c>
      <c r="Q10" s="30">
        <v>405005.33333333302</v>
      </c>
      <c r="R10" s="31">
        <v>621905.49368809501</v>
      </c>
      <c r="S10" s="31">
        <v>261306.88833333264</v>
      </c>
      <c r="T10" s="31">
        <v>111003.50833333323</v>
      </c>
      <c r="U10" s="31">
        <v>5599.2335000000066</v>
      </c>
      <c r="V10" s="32">
        <f t="shared" si="2"/>
        <v>1404820.457188094</v>
      </c>
      <c r="W10" s="33">
        <v>129084</v>
      </c>
      <c r="X10" s="33">
        <v>239880</v>
      </c>
      <c r="Y10" s="33">
        <v>8599.5</v>
      </c>
      <c r="Z10" s="34">
        <f t="shared" si="3"/>
        <v>377563.5</v>
      </c>
      <c r="AA10" s="7"/>
      <c r="AB10" s="8"/>
      <c r="AC10" s="38"/>
      <c r="AD10" s="38"/>
      <c r="AE10" s="38"/>
      <c r="AF10" s="38"/>
      <c r="AG10" s="38"/>
      <c r="AH10" s="38"/>
      <c r="AI10" s="38"/>
      <c r="AJ10" s="38"/>
      <c r="AK10" s="38"/>
    </row>
    <row r="11" spans="1:44" x14ac:dyDescent="0.25">
      <c r="A11" t="s">
        <v>43</v>
      </c>
      <c r="B11" s="5" t="s">
        <v>32</v>
      </c>
      <c r="C11" s="26">
        <v>246.21916000000002</v>
      </c>
      <c r="D11" s="26">
        <v>1.4867923156574931</v>
      </c>
      <c r="E11" s="26">
        <v>465.10108333333403</v>
      </c>
      <c r="F11" s="26">
        <v>23.6224094933937</v>
      </c>
      <c r="G11" s="26">
        <v>0</v>
      </c>
      <c r="H11" s="26">
        <v>4.9927718878988703</v>
      </c>
      <c r="I11" s="27">
        <f t="shared" si="0"/>
        <v>741.42221703028417</v>
      </c>
      <c r="J11" s="28">
        <v>1205.3950000000002</v>
      </c>
      <c r="K11" s="28">
        <v>108709.77825277747</v>
      </c>
      <c r="L11" s="28">
        <v>19.900000000000002</v>
      </c>
      <c r="M11" s="28">
        <v>21.348333333333333</v>
      </c>
      <c r="N11" s="28">
        <v>412.99333333333328</v>
      </c>
      <c r="O11" s="28">
        <v>2.355</v>
      </c>
      <c r="P11" s="29">
        <f t="shared" si="1"/>
        <v>110371.76991944412</v>
      </c>
      <c r="Q11" s="35">
        <v>6305.625</v>
      </c>
      <c r="R11" s="31">
        <v>2029.3179190842854</v>
      </c>
      <c r="S11" s="31">
        <v>17.1457415</v>
      </c>
      <c r="T11" s="31">
        <v>71.184473333333329</v>
      </c>
      <c r="U11" s="31">
        <v>2.1677425000000001</v>
      </c>
      <c r="V11" s="32">
        <f t="shared" si="2"/>
        <v>8425.4408764176187</v>
      </c>
      <c r="W11" s="33">
        <v>36.9364203642211</v>
      </c>
      <c r="X11" s="33">
        <v>55.587092589307595</v>
      </c>
      <c r="Y11" s="33">
        <v>5.0302225407524999</v>
      </c>
      <c r="Z11" s="34">
        <f t="shared" si="3"/>
        <v>97.553735494281199</v>
      </c>
      <c r="AA11" s="6"/>
      <c r="AC11" s="38"/>
      <c r="AD11" s="38"/>
      <c r="AE11" s="38"/>
      <c r="AF11" s="38"/>
      <c r="AG11" s="38"/>
      <c r="AH11" s="38"/>
      <c r="AI11" s="38"/>
      <c r="AJ11" s="38"/>
      <c r="AK11" s="38"/>
    </row>
    <row r="12" spans="1:44" x14ac:dyDescent="0.25">
      <c r="A12" t="s">
        <v>44</v>
      </c>
      <c r="B12" s="5" t="s">
        <v>25</v>
      </c>
      <c r="C12" s="26">
        <v>678.71642666666605</v>
      </c>
      <c r="D12" s="26">
        <v>165.62088166076458</v>
      </c>
      <c r="E12" s="26">
        <v>4014.7543333333301</v>
      </c>
      <c r="F12" s="26">
        <v>616.06458755628694</v>
      </c>
      <c r="G12" s="26">
        <v>358.83215262759035</v>
      </c>
      <c r="H12" s="26">
        <v>18.662597562998197</v>
      </c>
      <c r="I12" s="27">
        <f t="shared" si="0"/>
        <v>5852.6509794076364</v>
      </c>
      <c r="J12" s="28">
        <v>1838.16166666667</v>
      </c>
      <c r="K12" s="28">
        <v>8931.7272305555507</v>
      </c>
      <c r="L12" s="28">
        <v>208.78</v>
      </c>
      <c r="M12" s="28">
        <v>426.52166666666631</v>
      </c>
      <c r="N12" s="28">
        <v>3363.4550000000004</v>
      </c>
      <c r="O12" s="28">
        <v>27.976666666666699</v>
      </c>
      <c r="P12" s="29">
        <f t="shared" si="1"/>
        <v>14796.622230555555</v>
      </c>
      <c r="Q12" s="30">
        <v>0</v>
      </c>
      <c r="R12" s="31">
        <v>209.77662879761937</v>
      </c>
      <c r="S12" s="31">
        <v>370.07005833333267</v>
      </c>
      <c r="T12" s="31">
        <v>333.76925</v>
      </c>
      <c r="U12" s="31">
        <v>41.957090000000072</v>
      </c>
      <c r="V12" s="32">
        <f t="shared" si="2"/>
        <v>955.57302713095214</v>
      </c>
      <c r="W12" s="33">
        <v>16585.8192857143</v>
      </c>
      <c r="X12" s="33">
        <v>425.45339285714294</v>
      </c>
      <c r="Y12" s="33">
        <v>18.474615384615397</v>
      </c>
      <c r="Z12" s="34">
        <f t="shared" si="3"/>
        <v>17029.747293956061</v>
      </c>
      <c r="AA12" s="7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44" x14ac:dyDescent="0.25">
      <c r="A13" t="s">
        <v>45</v>
      </c>
      <c r="B13" s="5" t="s">
        <v>32</v>
      </c>
      <c r="C13" s="26">
        <v>26929.76154</v>
      </c>
      <c r="D13" s="26">
        <v>22036.892324657594</v>
      </c>
      <c r="E13" s="26">
        <v>0</v>
      </c>
      <c r="F13" s="26">
        <v>4688.3535442615303</v>
      </c>
      <c r="G13" s="26">
        <v>55.355616940846303</v>
      </c>
      <c r="H13" s="26">
        <v>3870.2472454336203</v>
      </c>
      <c r="I13" s="27">
        <f t="shared" si="0"/>
        <v>57580.610271293597</v>
      </c>
      <c r="J13" s="28">
        <v>27094.613333333298</v>
      </c>
      <c r="K13" s="28">
        <v>15979.190913888857</v>
      </c>
      <c r="L13" s="28">
        <v>736.15333333333297</v>
      </c>
      <c r="M13" s="28">
        <v>5078.4866666666603</v>
      </c>
      <c r="N13" s="28">
        <v>1485.8300000000004</v>
      </c>
      <c r="O13" s="28">
        <v>6906.02</v>
      </c>
      <c r="P13" s="29">
        <f t="shared" si="1"/>
        <v>57280.294247222162</v>
      </c>
      <c r="Q13" s="30">
        <v>3124.78666666667</v>
      </c>
      <c r="R13" s="31">
        <v>20510.791689523845</v>
      </c>
      <c r="S13" s="31">
        <v>4854.5453166666675</v>
      </c>
      <c r="T13" s="31">
        <v>1060.2857666666678</v>
      </c>
      <c r="U13" s="31">
        <v>8298.5945000000065</v>
      </c>
      <c r="V13" s="32">
        <f t="shared" si="2"/>
        <v>37849.003939523856</v>
      </c>
      <c r="W13" s="33">
        <v>1563.3027927877099</v>
      </c>
      <c r="X13" s="33">
        <v>5654.0781192842023</v>
      </c>
      <c r="Y13" s="33">
        <v>3543.8914203742197</v>
      </c>
      <c r="Z13" s="34">
        <f t="shared" si="3"/>
        <v>10761.272332446133</v>
      </c>
      <c r="AA13" s="7"/>
    </row>
    <row r="14" spans="1:44" x14ac:dyDescent="0.25">
      <c r="A14" t="s">
        <v>46</v>
      </c>
      <c r="B14" s="5" t="s">
        <v>25</v>
      </c>
      <c r="C14" s="26">
        <v>24180.334786666699</v>
      </c>
      <c r="D14" s="26">
        <v>15769.045157580204</v>
      </c>
      <c r="E14" s="26">
        <v>14211.136500000001</v>
      </c>
      <c r="F14" s="26">
        <v>8878.8014947043812</v>
      </c>
      <c r="G14" s="26">
        <v>491.72531358216031</v>
      </c>
      <c r="H14" s="26">
        <v>75.580701869008394</v>
      </c>
      <c r="I14" s="27">
        <f t="shared" si="0"/>
        <v>63606.62395440245</v>
      </c>
      <c r="J14" s="28">
        <v>109166.69666666701</v>
      </c>
      <c r="K14" s="28">
        <v>8930.4859722222191</v>
      </c>
      <c r="L14" s="28">
        <v>1257.7449999999999</v>
      </c>
      <c r="M14" s="28">
        <v>5193.711666666667</v>
      </c>
      <c r="N14" s="28">
        <v>4286.2066666666624</v>
      </c>
      <c r="O14" s="28">
        <v>50.43</v>
      </c>
      <c r="P14" s="29">
        <f t="shared" si="1"/>
        <v>128885.27597222255</v>
      </c>
      <c r="Q14" s="30">
        <v>25767.85</v>
      </c>
      <c r="R14" s="31">
        <v>27943.386363809484</v>
      </c>
      <c r="S14" s="31">
        <v>5610.4926599999926</v>
      </c>
      <c r="T14" s="31">
        <v>3238.415</v>
      </c>
      <c r="U14" s="31">
        <v>78.569259999999929</v>
      </c>
      <c r="V14" s="32">
        <f t="shared" si="2"/>
        <v>62638.713283809469</v>
      </c>
      <c r="W14" s="33">
        <v>3948.8457021854801</v>
      </c>
      <c r="X14" s="33">
        <v>3565.6137124974362</v>
      </c>
      <c r="Y14" s="33">
        <v>176.0479875</v>
      </c>
      <c r="Z14" s="34">
        <f t="shared" si="3"/>
        <v>7690.5074021829168</v>
      </c>
      <c r="AA14" s="7"/>
      <c r="AB14" s="12" t="s">
        <v>57</v>
      </c>
      <c r="AD14" s="1" t="s">
        <v>58</v>
      </c>
      <c r="AF14" s="1" t="s">
        <v>148</v>
      </c>
    </row>
    <row r="15" spans="1:44" x14ac:dyDescent="0.25">
      <c r="A15" t="s">
        <v>47</v>
      </c>
      <c r="B15" s="5" t="s">
        <v>25</v>
      </c>
      <c r="C15" s="26">
        <v>16719.226699999999</v>
      </c>
      <c r="D15" s="26">
        <v>219554.4373473645</v>
      </c>
      <c r="E15" s="26">
        <v>5023.7944166666693</v>
      </c>
      <c r="F15" s="26">
        <v>4661.7197884892994</v>
      </c>
      <c r="G15" s="26">
        <v>473.02824504653171</v>
      </c>
      <c r="H15" s="26">
        <v>19.5778854487553</v>
      </c>
      <c r="I15" s="27">
        <f t="shared" si="0"/>
        <v>246451.78438301577</v>
      </c>
      <c r="J15" s="28">
        <v>13765.2066666667</v>
      </c>
      <c r="K15" s="28">
        <v>10846.499522222191</v>
      </c>
      <c r="L15" s="28">
        <v>1067.78666666667</v>
      </c>
      <c r="M15" s="28">
        <v>2813.0816666666701</v>
      </c>
      <c r="N15" s="28">
        <v>1604.1550000000034</v>
      </c>
      <c r="O15" s="28">
        <v>25.578333333333301</v>
      </c>
      <c r="P15" s="29">
        <f t="shared" si="1"/>
        <v>30122.307855555569</v>
      </c>
      <c r="Q15" s="30">
        <v>70994.066666666695</v>
      </c>
      <c r="R15" s="31">
        <v>132741.97711719293</v>
      </c>
      <c r="S15" s="31">
        <v>3254.6180583333398</v>
      </c>
      <c r="T15" s="31">
        <v>1787.4290000000001</v>
      </c>
      <c r="U15" s="31">
        <v>38.082135000000001</v>
      </c>
      <c r="V15" s="32">
        <f t="shared" si="2"/>
        <v>208816.172977193</v>
      </c>
      <c r="W15" s="33">
        <v>1926.3439932133099</v>
      </c>
      <c r="X15" s="33">
        <v>2999.0712358004039</v>
      </c>
      <c r="Y15" s="33">
        <v>124.121405750799</v>
      </c>
      <c r="Z15" s="34">
        <f t="shared" si="3"/>
        <v>5049.5366347645122</v>
      </c>
      <c r="AA15" s="7"/>
      <c r="AB15" t="s">
        <v>60</v>
      </c>
      <c r="AC15" t="s">
        <v>61</v>
      </c>
      <c r="AD15" s="1" t="s">
        <v>62</v>
      </c>
      <c r="AM15" s="1"/>
      <c r="AN15" s="1"/>
    </row>
    <row r="16" spans="1:44" x14ac:dyDescent="0.25">
      <c r="A16" t="s">
        <v>48</v>
      </c>
      <c r="B16" s="5" t="s">
        <v>25</v>
      </c>
      <c r="C16" s="26">
        <v>4201.8569266666691</v>
      </c>
      <c r="D16" s="26">
        <v>19256.249347151752</v>
      </c>
      <c r="E16" s="26">
        <v>8102.4533333333302</v>
      </c>
      <c r="F16" s="26">
        <v>9839.2251542432314</v>
      </c>
      <c r="G16" s="26">
        <v>109.45182446913799</v>
      </c>
      <c r="H16" s="26">
        <v>16.243899607538399</v>
      </c>
      <c r="I16" s="27">
        <f t="shared" si="0"/>
        <v>41525.480485471657</v>
      </c>
      <c r="J16" s="28">
        <v>16006.676666666701</v>
      </c>
      <c r="K16" s="28">
        <v>14187.710777777807</v>
      </c>
      <c r="L16" s="28">
        <v>1024.27</v>
      </c>
      <c r="M16" s="28">
        <v>6444.8883333333333</v>
      </c>
      <c r="N16" s="28">
        <v>3419.0183333333371</v>
      </c>
      <c r="O16" s="28">
        <v>141.90666666666701</v>
      </c>
      <c r="P16" s="29">
        <f t="shared" si="1"/>
        <v>41224.470777777853</v>
      </c>
      <c r="Q16" s="30">
        <v>0</v>
      </c>
      <c r="R16" s="31">
        <v>12893.846613309521</v>
      </c>
      <c r="S16" s="31">
        <v>6169.5233310000003</v>
      </c>
      <c r="T16" s="31">
        <v>3242.4274333333233</v>
      </c>
      <c r="U16" s="31">
        <v>258.15579999999932</v>
      </c>
      <c r="V16" s="32">
        <f t="shared" si="2"/>
        <v>22563.953177642845</v>
      </c>
      <c r="W16" s="33">
        <v>4078.5005919022501</v>
      </c>
      <c r="X16" s="33">
        <v>12662.814476377202</v>
      </c>
      <c r="Y16" s="33">
        <v>2808.6676840004698</v>
      </c>
      <c r="Z16" s="34">
        <f t="shared" si="3"/>
        <v>19549.982752279921</v>
      </c>
      <c r="AA16" s="7"/>
      <c r="AB16" t="s">
        <v>64</v>
      </c>
      <c r="AC16">
        <v>245.27178333333336</v>
      </c>
      <c r="AD16">
        <f>AC16*44/12*1000</f>
        <v>899329.87222222215</v>
      </c>
    </row>
    <row r="17" spans="1:31" ht="30" x14ac:dyDescent="0.25">
      <c r="A17" t="s">
        <v>49</v>
      </c>
      <c r="B17" s="5" t="s">
        <v>29</v>
      </c>
      <c r="C17" s="26">
        <v>18540.777405333298</v>
      </c>
      <c r="D17" s="26">
        <v>2625.4637248396898</v>
      </c>
      <c r="E17" s="26">
        <v>18867.8691666667</v>
      </c>
      <c r="F17" s="26">
        <v>5035.3963973268701</v>
      </c>
      <c r="G17" s="26">
        <v>876.86758047376338</v>
      </c>
      <c r="H17" s="26">
        <v>6.1517922772975497</v>
      </c>
      <c r="I17" s="27">
        <f t="shared" si="0"/>
        <v>45952.52606691762</v>
      </c>
      <c r="J17" s="28">
        <v>0</v>
      </c>
      <c r="K17" s="28">
        <v>15897.386236111144</v>
      </c>
      <c r="L17" s="28">
        <v>105.785</v>
      </c>
      <c r="M17" s="28">
        <v>6300.4716666666664</v>
      </c>
      <c r="N17" s="28">
        <v>4038.7433333333302</v>
      </c>
      <c r="O17" s="28">
        <v>124.226666666667</v>
      </c>
      <c r="P17" s="29">
        <f t="shared" si="1"/>
        <v>26466.612902777808</v>
      </c>
      <c r="Q17" s="30">
        <v>0</v>
      </c>
      <c r="R17" s="31">
        <v>281.35616057047582</v>
      </c>
      <c r="S17" s="31">
        <v>7068.0928199999989</v>
      </c>
      <c r="T17" s="31">
        <v>4283.6006666666772</v>
      </c>
      <c r="U17" s="31">
        <v>66.657989999999998</v>
      </c>
      <c r="V17" s="32">
        <f t="shared" si="2"/>
        <v>11699.707637237152</v>
      </c>
      <c r="W17" s="33">
        <v>6700.1290581187695</v>
      </c>
      <c r="X17" s="33">
        <v>6353.1211276144422</v>
      </c>
      <c r="Y17" s="33">
        <v>107.09502999999999</v>
      </c>
      <c r="Z17" s="34">
        <f t="shared" si="3"/>
        <v>13160.345215733212</v>
      </c>
      <c r="AA17" s="7"/>
      <c r="AB17" t="s">
        <v>66</v>
      </c>
      <c r="AC17">
        <v>625.08443333333332</v>
      </c>
      <c r="AD17">
        <f>AC17*44/12*1000</f>
        <v>2291976.2555555557</v>
      </c>
    </row>
    <row r="18" spans="1:31" ht="30" x14ac:dyDescent="0.25">
      <c r="A18" t="s">
        <v>50</v>
      </c>
      <c r="B18" s="5" t="s">
        <v>29</v>
      </c>
      <c r="C18" s="26">
        <v>51829.107484</v>
      </c>
      <c r="D18" s="26">
        <v>2981.6933753446397</v>
      </c>
      <c r="E18" s="26">
        <v>11729.0048333333</v>
      </c>
      <c r="F18" s="26">
        <v>28620.1744339787</v>
      </c>
      <c r="G18" s="26">
        <v>3122.3018089924335</v>
      </c>
      <c r="H18" s="26">
        <v>4654.32286408663</v>
      </c>
      <c r="I18" s="27">
        <f t="shared" si="0"/>
        <v>102936.60479973569</v>
      </c>
      <c r="J18" s="28">
        <v>47612.021666666697</v>
      </c>
      <c r="K18" s="28">
        <v>127782.75088333333</v>
      </c>
      <c r="L18" s="28">
        <v>324.35166666666697</v>
      </c>
      <c r="M18" s="28">
        <v>34069.94833333337</v>
      </c>
      <c r="N18" s="28">
        <v>16285.908333333338</v>
      </c>
      <c r="O18" s="28">
        <v>1954.79833333333</v>
      </c>
      <c r="P18" s="29">
        <f t="shared" si="1"/>
        <v>228029.77921666671</v>
      </c>
      <c r="Q18" s="30">
        <v>19982.9666666667</v>
      </c>
      <c r="R18" s="31">
        <v>15636.411876190476</v>
      </c>
      <c r="S18" s="31">
        <v>34937.423315000073</v>
      </c>
      <c r="T18" s="31">
        <v>14255.133</v>
      </c>
      <c r="U18" s="31">
        <v>2347.38</v>
      </c>
      <c r="V18" s="32">
        <f t="shared" si="2"/>
        <v>87159.314857857244</v>
      </c>
      <c r="W18" s="33">
        <v>33082.535714285696</v>
      </c>
      <c r="X18" s="33">
        <v>32201.695744741974</v>
      </c>
      <c r="Y18" s="33">
        <v>1323.5250000000001</v>
      </c>
      <c r="Z18" s="34">
        <f t="shared" si="3"/>
        <v>66607.75645902766</v>
      </c>
      <c r="AA18" s="7"/>
      <c r="AB18" t="s">
        <v>68</v>
      </c>
      <c r="AC18">
        <v>599.09619999999995</v>
      </c>
      <c r="AD18">
        <f>AC18*44/12*1000</f>
        <v>2196686.0666666664</v>
      </c>
    </row>
    <row r="19" spans="1:31" x14ac:dyDescent="0.25">
      <c r="A19" t="s">
        <v>51</v>
      </c>
      <c r="B19" s="5" t="s">
        <v>25</v>
      </c>
      <c r="C19" s="26">
        <v>12258.329599999999</v>
      </c>
      <c r="D19" s="26">
        <v>2464.7583945831921</v>
      </c>
      <c r="E19" s="26">
        <v>5713.7978333333303</v>
      </c>
      <c r="F19" s="26">
        <v>110.582341054837</v>
      </c>
      <c r="G19" s="26">
        <v>4.0882590978008482</v>
      </c>
      <c r="H19" s="26">
        <v>1.0205733557443901</v>
      </c>
      <c r="I19" s="27">
        <f t="shared" si="0"/>
        <v>20552.577001424903</v>
      </c>
      <c r="J19" s="28">
        <v>9564.4966666666696</v>
      </c>
      <c r="K19" s="28">
        <v>1678.4221666666667</v>
      </c>
      <c r="L19" s="28">
        <v>431.56166666666701</v>
      </c>
      <c r="M19" s="28">
        <v>136.0516666666667</v>
      </c>
      <c r="N19" s="28">
        <v>1224.9833333333333</v>
      </c>
      <c r="O19" s="28">
        <v>2.7433333333333301</v>
      </c>
      <c r="P19" s="29">
        <f t="shared" si="1"/>
        <v>13038.258833333337</v>
      </c>
      <c r="Q19" s="30">
        <v>20809.150000000001</v>
      </c>
      <c r="R19" s="31">
        <v>24094.219099359558</v>
      </c>
      <c r="S19" s="31">
        <v>1302.8108616666661</v>
      </c>
      <c r="T19" s="31">
        <v>809.98659999999995</v>
      </c>
      <c r="U19" s="31">
        <v>4.3604994999999933</v>
      </c>
      <c r="V19" s="32">
        <f t="shared" si="2"/>
        <v>47020.527060526219</v>
      </c>
      <c r="W19" s="33">
        <v>314.13333333333117</v>
      </c>
      <c r="X19" s="33">
        <v>14.860430480671194</v>
      </c>
      <c r="Y19" s="33">
        <v>7.2187358795051111</v>
      </c>
      <c r="Z19" s="34">
        <f t="shared" si="3"/>
        <v>336.21249969350748</v>
      </c>
      <c r="AA19" s="7"/>
      <c r="AB19" t="s">
        <v>70</v>
      </c>
      <c r="AD19" s="44">
        <f>SUM(AD16:AD18)</f>
        <v>5387992.194444444</v>
      </c>
    </row>
    <row r="20" spans="1:31" x14ac:dyDescent="0.25">
      <c r="A20" t="s">
        <v>52</v>
      </c>
      <c r="B20" s="5" t="s">
        <v>25</v>
      </c>
      <c r="C20" s="26">
        <v>82509.110640000101</v>
      </c>
      <c r="D20" s="26">
        <v>291662.09803154616</v>
      </c>
      <c r="E20" s="26">
        <v>89069.4099166667</v>
      </c>
      <c r="F20" s="26">
        <v>2170.5231403112098</v>
      </c>
      <c r="G20" s="26">
        <v>773.51840132787572</v>
      </c>
      <c r="H20" s="26">
        <v>154.21433018391699</v>
      </c>
      <c r="I20" s="27">
        <f t="shared" si="0"/>
        <v>466338.87446003594</v>
      </c>
      <c r="J20" s="28">
        <v>145530.71</v>
      </c>
      <c r="K20" s="28">
        <v>63090.99652777781</v>
      </c>
      <c r="L20" s="28">
        <v>20031.691666666662</v>
      </c>
      <c r="M20" s="28">
        <v>1253.1866666666665</v>
      </c>
      <c r="N20" s="28">
        <v>950.6016666666668</v>
      </c>
      <c r="O20" s="28">
        <v>212.23666666666668</v>
      </c>
      <c r="P20" s="29">
        <f t="shared" si="1"/>
        <v>231069.42319444445</v>
      </c>
      <c r="Q20" s="35">
        <v>485892.5</v>
      </c>
      <c r="R20" s="31">
        <v>477620.18312790466</v>
      </c>
      <c r="S20" s="31">
        <v>129.57576300000002</v>
      </c>
      <c r="T20" s="31">
        <v>444.10393333333326</v>
      </c>
      <c r="U20" s="31">
        <v>1134.4438</v>
      </c>
      <c r="V20" s="32">
        <f t="shared" si="2"/>
        <v>965220.80662423791</v>
      </c>
      <c r="W20" s="33">
        <v>701.01521212120849</v>
      </c>
      <c r="X20" s="33">
        <v>1356.2597578844941</v>
      </c>
      <c r="Y20" s="33">
        <v>73.102371613058963</v>
      </c>
      <c r="Z20" s="34">
        <f t="shared" si="3"/>
        <v>2130.3773416187614</v>
      </c>
      <c r="AA20" s="6"/>
    </row>
    <row r="21" spans="1:31" ht="30" x14ac:dyDescent="0.25">
      <c r="A21" t="s">
        <v>53</v>
      </c>
      <c r="B21" s="5" t="s">
        <v>29</v>
      </c>
      <c r="C21" s="26">
        <v>4343.7514266666694</v>
      </c>
      <c r="D21" s="26">
        <v>170.85936981561599</v>
      </c>
      <c r="E21" s="26">
        <v>74.986083333333397</v>
      </c>
      <c r="F21" s="26">
        <v>1277.02106181504</v>
      </c>
      <c r="G21" s="26">
        <v>3.6584392646792274</v>
      </c>
      <c r="H21" s="26">
        <v>451.11334592501902</v>
      </c>
      <c r="I21" s="27">
        <f t="shared" si="0"/>
        <v>6321.3897268203564</v>
      </c>
      <c r="J21" s="28">
        <v>1047.62666666667</v>
      </c>
      <c r="K21" s="28">
        <v>121678.05738611142</v>
      </c>
      <c r="L21" s="28">
        <v>23.841666666666701</v>
      </c>
      <c r="M21" s="28">
        <v>1749.7216666666666</v>
      </c>
      <c r="N21" s="28">
        <v>977.17499999999995</v>
      </c>
      <c r="O21" s="28">
        <v>33.773333333333298</v>
      </c>
      <c r="P21" s="29">
        <f t="shared" si="1"/>
        <v>125510.19571944475</v>
      </c>
      <c r="Q21" s="30">
        <v>0</v>
      </c>
      <c r="R21" s="31">
        <v>156.93428659523801</v>
      </c>
      <c r="S21" s="31">
        <v>1811.2736761666674</v>
      </c>
      <c r="T21" s="31">
        <v>895.58018333333234</v>
      </c>
      <c r="U21" s="31">
        <v>143.11741499999999</v>
      </c>
      <c r="V21" s="32">
        <f t="shared" si="2"/>
        <v>3006.9055610952378</v>
      </c>
      <c r="W21" s="33">
        <v>2503.25</v>
      </c>
      <c r="X21" s="33">
        <v>1879.0986757015091</v>
      </c>
      <c r="Y21" s="33">
        <v>263.10097196329303</v>
      </c>
      <c r="Z21" s="34">
        <f t="shared" si="3"/>
        <v>4645.4496476648019</v>
      </c>
      <c r="AA21" s="7"/>
      <c r="AB21" t="s">
        <v>73</v>
      </c>
      <c r="AC21">
        <v>1471.3999999999999</v>
      </c>
      <c r="AD21">
        <f>AC21*44/12*1000</f>
        <v>5395133.3333333321</v>
      </c>
    </row>
    <row r="22" spans="1:31" x14ac:dyDescent="0.25">
      <c r="A22" t="s">
        <v>54</v>
      </c>
      <c r="B22" s="5" t="s">
        <v>25</v>
      </c>
      <c r="C22" s="26">
        <v>10649.289053333299</v>
      </c>
      <c r="D22" s="26">
        <v>5030.2836341391549</v>
      </c>
      <c r="E22" s="26">
        <v>10709.315833333301</v>
      </c>
      <c r="F22" s="26">
        <v>2605.8323866707701</v>
      </c>
      <c r="G22" s="26">
        <v>382.27470360152887</v>
      </c>
      <c r="H22" s="26">
        <v>155.04302727031899</v>
      </c>
      <c r="I22" s="27">
        <f t="shared" si="0"/>
        <v>29532.038638348371</v>
      </c>
      <c r="J22" s="28">
        <v>21.391666666666666</v>
      </c>
      <c r="K22" s="28">
        <v>7991.1721388888909</v>
      </c>
      <c r="L22" s="28">
        <v>177.84</v>
      </c>
      <c r="M22" s="28">
        <v>1355.9949999999999</v>
      </c>
      <c r="N22" s="28">
        <v>2784.5516666666667</v>
      </c>
      <c r="O22" s="28">
        <v>219.70000000000002</v>
      </c>
      <c r="P22" s="29">
        <f t="shared" si="1"/>
        <v>12550.650472222223</v>
      </c>
      <c r="Q22" s="35">
        <v>59349.1</v>
      </c>
      <c r="R22" s="31">
        <v>65509.770499999999</v>
      </c>
      <c r="S22" s="31">
        <v>1518.4447966666667</v>
      </c>
      <c r="T22" s="31">
        <v>1269.4903000000002</v>
      </c>
      <c r="U22" s="31">
        <v>213.65820000000002</v>
      </c>
      <c r="V22" s="32">
        <f t="shared" si="2"/>
        <v>127860.46379666666</v>
      </c>
      <c r="W22" s="33">
        <v>1416.9044061997668</v>
      </c>
      <c r="X22" s="33">
        <v>12779.489880170428</v>
      </c>
      <c r="Y22" s="33">
        <v>1609.6793906274709</v>
      </c>
      <c r="Z22" s="34">
        <f t="shared" si="3"/>
        <v>15806.073676997665</v>
      </c>
      <c r="AA22" s="6"/>
    </row>
    <row r="23" spans="1:31" ht="30" x14ac:dyDescent="0.25">
      <c r="A23" t="s">
        <v>55</v>
      </c>
      <c r="B23" s="5" t="s">
        <v>29</v>
      </c>
      <c r="C23" s="26">
        <v>2025.90608</v>
      </c>
      <c r="D23" s="26">
        <v>1527.2085783028692</v>
      </c>
      <c r="E23" s="26">
        <v>586.36416666666605</v>
      </c>
      <c r="F23" s="26">
        <v>4615.8114905564298</v>
      </c>
      <c r="G23" s="26">
        <v>168.70696777140205</v>
      </c>
      <c r="H23" s="26">
        <v>1021.8151403654499</v>
      </c>
      <c r="I23" s="27">
        <f t="shared" si="0"/>
        <v>9945.8124236628191</v>
      </c>
      <c r="J23" s="28">
        <v>64.0566666666667</v>
      </c>
      <c r="K23" s="28">
        <v>1613.7359333333334</v>
      </c>
      <c r="L23" s="28">
        <v>57.016666666666701</v>
      </c>
      <c r="M23" s="28">
        <v>5686.2016666666632</v>
      </c>
      <c r="N23" s="28">
        <v>2433.4950000000031</v>
      </c>
      <c r="O23" s="28">
        <v>1050.105</v>
      </c>
      <c r="P23" s="29">
        <f t="shared" si="1"/>
        <v>10904.610933333332</v>
      </c>
      <c r="Q23" s="30">
        <v>468.01749999999998</v>
      </c>
      <c r="R23" s="31">
        <v>3876.3690238095282</v>
      </c>
      <c r="S23" s="31">
        <v>5173.6090833333337</v>
      </c>
      <c r="T23" s="31">
        <v>4431.0469999999996</v>
      </c>
      <c r="U23" s="31">
        <v>1174.6759500000001</v>
      </c>
      <c r="V23" s="32">
        <f t="shared" si="2"/>
        <v>15123.718557142864</v>
      </c>
      <c r="W23" s="33">
        <v>12385.275</v>
      </c>
      <c r="X23" s="33">
        <v>3087.2747290524812</v>
      </c>
      <c r="Y23" s="33">
        <v>103.07948959276</v>
      </c>
      <c r="Z23" s="34">
        <f t="shared" si="3"/>
        <v>15575.629218645239</v>
      </c>
      <c r="AA23" s="7"/>
      <c r="AB23" s="46" t="s">
        <v>147</v>
      </c>
    </row>
    <row r="24" spans="1:31" ht="30" x14ac:dyDescent="0.25">
      <c r="A24" t="s">
        <v>56</v>
      </c>
      <c r="B24" s="5" t="s">
        <v>29</v>
      </c>
      <c r="C24" s="26">
        <v>1583.77846</v>
      </c>
      <c r="D24" s="26">
        <v>84.673588005632666</v>
      </c>
      <c r="E24" s="26">
        <v>0</v>
      </c>
      <c r="F24" s="26">
        <v>1934.89721447632</v>
      </c>
      <c r="G24" s="26">
        <v>40.468853033054508</v>
      </c>
      <c r="H24" s="26">
        <v>158.792092215857</v>
      </c>
      <c r="I24" s="27">
        <f t="shared" si="0"/>
        <v>3802.6102077308642</v>
      </c>
      <c r="J24" s="28">
        <v>3682.31</v>
      </c>
      <c r="K24" s="28">
        <v>2392.7914999999998</v>
      </c>
      <c r="L24" s="28">
        <v>36.994999999999997</v>
      </c>
      <c r="M24" s="28">
        <v>3161.529999999997</v>
      </c>
      <c r="N24" s="28">
        <v>1583.9100000000039</v>
      </c>
      <c r="O24" s="28">
        <v>803.66166666666697</v>
      </c>
      <c r="P24" s="29">
        <f t="shared" si="1"/>
        <v>11661.198166666667</v>
      </c>
      <c r="Q24" s="30">
        <v>212.42949999999999</v>
      </c>
      <c r="R24" s="31">
        <v>140.00816661904761</v>
      </c>
      <c r="S24" s="31">
        <v>3079.5855816666667</v>
      </c>
      <c r="T24" s="31">
        <v>1307.0979500000001</v>
      </c>
      <c r="U24" s="31">
        <v>838.55555000000072</v>
      </c>
      <c r="V24" s="32">
        <f t="shared" si="2"/>
        <v>5577.6767482857158</v>
      </c>
      <c r="W24" s="33">
        <v>3348.4227272727003</v>
      </c>
      <c r="X24" s="33">
        <v>2646.7899625293858</v>
      </c>
      <c r="Y24" s="33">
        <v>301.29614498921495</v>
      </c>
      <c r="Z24" s="34">
        <f t="shared" si="3"/>
        <v>6296.5088347913006</v>
      </c>
      <c r="AA24" s="7"/>
      <c r="AC24" s="1" t="s">
        <v>149</v>
      </c>
      <c r="AD24" s="1" t="s">
        <v>159</v>
      </c>
    </row>
    <row r="25" spans="1:31" ht="30" x14ac:dyDescent="0.25">
      <c r="A25" t="s">
        <v>59</v>
      </c>
      <c r="B25" s="5" t="s">
        <v>29</v>
      </c>
      <c r="C25" s="26">
        <v>15778.554476666701</v>
      </c>
      <c r="D25" s="26">
        <v>442.37157400527491</v>
      </c>
      <c r="E25" s="26">
        <v>5118.2285000000002</v>
      </c>
      <c r="F25" s="26">
        <v>6192.9613172756099</v>
      </c>
      <c r="G25" s="26">
        <v>554.80086786182517</v>
      </c>
      <c r="H25" s="26">
        <v>1926.6891780477101</v>
      </c>
      <c r="I25" s="27">
        <f t="shared" si="0"/>
        <v>30013.605913857122</v>
      </c>
      <c r="J25" s="28">
        <v>85480.513333333307</v>
      </c>
      <c r="K25" s="28">
        <v>67824.851386111142</v>
      </c>
      <c r="L25" s="28">
        <v>13.6033333333333</v>
      </c>
      <c r="M25" s="28">
        <v>6892.2933333333367</v>
      </c>
      <c r="N25" s="28">
        <v>3494.8866666666645</v>
      </c>
      <c r="O25" s="28">
        <v>1627.10666666667</v>
      </c>
      <c r="P25" s="29">
        <f t="shared" si="1"/>
        <v>165333.25471944443</v>
      </c>
      <c r="Q25" s="30">
        <v>234.28899999999999</v>
      </c>
      <c r="R25" s="31">
        <v>1323.0976484523808</v>
      </c>
      <c r="S25" s="31">
        <v>7276.0588533333339</v>
      </c>
      <c r="T25" s="31">
        <v>2884.1015333333357</v>
      </c>
      <c r="U25" s="31">
        <v>1964.4177</v>
      </c>
      <c r="V25" s="32">
        <f t="shared" si="2"/>
        <v>13681.964735119051</v>
      </c>
      <c r="W25" s="33">
        <v>3602.1877987875901</v>
      </c>
      <c r="X25" s="33">
        <v>6744.7360721740815</v>
      </c>
      <c r="Y25" s="33">
        <v>2936.1771590326498</v>
      </c>
      <c r="Z25" s="34">
        <f t="shared" si="3"/>
        <v>13283.101029994321</v>
      </c>
      <c r="AA25" s="7"/>
      <c r="AB25" t="s">
        <v>150</v>
      </c>
      <c r="AC25">
        <v>0.78</v>
      </c>
      <c r="AD25" s="10">
        <f>AC25*44/12</f>
        <v>2.86</v>
      </c>
      <c r="AE25" s="48" t="s">
        <v>151</v>
      </c>
    </row>
    <row r="26" spans="1:31" ht="30" x14ac:dyDescent="0.25">
      <c r="A26" t="s">
        <v>63</v>
      </c>
      <c r="B26" s="5" t="s">
        <v>29</v>
      </c>
      <c r="C26" s="26">
        <v>461.50734666666705</v>
      </c>
      <c r="D26" s="26">
        <v>117.34626390203438</v>
      </c>
      <c r="E26" s="26">
        <v>75.225333333333396</v>
      </c>
      <c r="F26" s="26">
        <v>1297.37389401101</v>
      </c>
      <c r="G26" s="26">
        <v>166.75235922499198</v>
      </c>
      <c r="H26" s="26">
        <v>78.33328511152969</v>
      </c>
      <c r="I26" s="27">
        <f t="shared" si="0"/>
        <v>2196.5384822495662</v>
      </c>
      <c r="J26" s="28">
        <v>1590.1583333333299</v>
      </c>
      <c r="K26" s="28">
        <v>4689.138116666667</v>
      </c>
      <c r="L26" s="28">
        <v>0.87666666666666704</v>
      </c>
      <c r="M26" s="28">
        <v>1665.2283333333335</v>
      </c>
      <c r="N26" s="28">
        <v>844.99499999999944</v>
      </c>
      <c r="O26" s="28">
        <v>2.9633333333333298</v>
      </c>
      <c r="P26" s="29">
        <f t="shared" si="1"/>
        <v>8793.3597833333297</v>
      </c>
      <c r="Q26" s="30">
        <v>0</v>
      </c>
      <c r="R26" s="31">
        <v>185.14725619047618</v>
      </c>
      <c r="S26" s="31">
        <v>1600.0256555000001</v>
      </c>
      <c r="T26" s="31">
        <v>851.82368333333227</v>
      </c>
      <c r="U26" s="31">
        <v>12.554955</v>
      </c>
      <c r="V26" s="32">
        <f t="shared" si="2"/>
        <v>2649.5515500238084</v>
      </c>
      <c r="W26" s="33">
        <v>992.26655051465093</v>
      </c>
      <c r="X26" s="33">
        <v>1946.4547534756582</v>
      </c>
      <c r="Y26" s="33">
        <v>20.9841678832117</v>
      </c>
      <c r="Z26" s="34">
        <f t="shared" si="3"/>
        <v>2959.7054718735208</v>
      </c>
      <c r="AA26" s="7"/>
      <c r="AB26" t="s">
        <v>152</v>
      </c>
      <c r="AC26">
        <v>0.46</v>
      </c>
      <c r="AD26" s="10">
        <f>AC26*44/12</f>
        <v>1.6866666666666668</v>
      </c>
      <c r="AE26" s="48" t="s">
        <v>151</v>
      </c>
    </row>
    <row r="27" spans="1:31" x14ac:dyDescent="0.25">
      <c r="A27" t="s">
        <v>65</v>
      </c>
      <c r="B27" s="5" t="s">
        <v>25</v>
      </c>
      <c r="C27" s="26">
        <v>1795.15292</v>
      </c>
      <c r="D27" s="26">
        <v>0</v>
      </c>
      <c r="E27" s="26">
        <v>214.357</v>
      </c>
      <c r="F27" s="26">
        <v>6.4850350989510197</v>
      </c>
      <c r="G27" s="26">
        <v>0</v>
      </c>
      <c r="H27" s="26">
        <v>0</v>
      </c>
      <c r="I27" s="27">
        <f t="shared" si="0"/>
        <v>2015.9949550989511</v>
      </c>
      <c r="J27" s="28">
        <v>5310.1966666666704</v>
      </c>
      <c r="K27" s="28">
        <v>863.98277777777798</v>
      </c>
      <c r="L27" s="28">
        <v>0</v>
      </c>
      <c r="M27" s="28">
        <v>6.3849999999999998</v>
      </c>
      <c r="N27" s="28">
        <v>11.54</v>
      </c>
      <c r="O27" s="28">
        <v>1537.2366666666667</v>
      </c>
      <c r="P27" s="29">
        <f t="shared" si="1"/>
        <v>7729.3411111111154</v>
      </c>
      <c r="Q27" s="30">
        <v>0</v>
      </c>
      <c r="R27" s="31">
        <v>10.481589249047623</v>
      </c>
      <c r="S27" s="31">
        <v>9.3333125666666685</v>
      </c>
      <c r="T27" s="31">
        <v>7.3580308333333226</v>
      </c>
      <c r="U27" s="31">
        <v>0</v>
      </c>
      <c r="V27" s="32">
        <f t="shared" si="2"/>
        <v>27.172932649047617</v>
      </c>
      <c r="W27" s="33">
        <v>8.6315780459016089</v>
      </c>
      <c r="X27" s="33">
        <v>11.830322543019429</v>
      </c>
      <c r="Y27" s="33">
        <v>0</v>
      </c>
      <c r="Z27" s="34">
        <f t="shared" si="3"/>
        <v>20.46190058892104</v>
      </c>
      <c r="AA27" s="7"/>
      <c r="AB27" t="s">
        <v>153</v>
      </c>
      <c r="AC27">
        <v>0.83</v>
      </c>
      <c r="AD27" s="10">
        <f>AC27*44/12</f>
        <v>3.043333333333333</v>
      </c>
      <c r="AE27" s="48" t="s">
        <v>151</v>
      </c>
    </row>
    <row r="28" spans="1:31" x14ac:dyDescent="0.25">
      <c r="A28" t="s">
        <v>67</v>
      </c>
      <c r="B28" s="5" t="s">
        <v>25</v>
      </c>
      <c r="C28" s="26">
        <v>13267.135537333301</v>
      </c>
      <c r="D28" s="26">
        <v>22934.499308565501</v>
      </c>
      <c r="E28" s="26">
        <v>82644.044999999998</v>
      </c>
      <c r="F28" s="26">
        <v>37791.610975996802</v>
      </c>
      <c r="G28" s="26">
        <v>576.38038987541984</v>
      </c>
      <c r="H28" s="26">
        <v>4.12383328998015E-2</v>
      </c>
      <c r="I28" s="27">
        <f t="shared" si="0"/>
        <v>157213.71245010389</v>
      </c>
      <c r="J28" s="28">
        <v>9524</v>
      </c>
      <c r="K28" s="28">
        <v>98539.518763888584</v>
      </c>
      <c r="L28" s="28">
        <v>1569.0416666666699</v>
      </c>
      <c r="M28" s="28">
        <v>31847.41333333337</v>
      </c>
      <c r="N28" s="28">
        <v>30540.738333333371</v>
      </c>
      <c r="O28" s="28">
        <v>21.661666666666701</v>
      </c>
      <c r="P28" s="29">
        <f t="shared" si="1"/>
        <v>172042.37376388864</v>
      </c>
      <c r="Q28" s="30">
        <v>0</v>
      </c>
      <c r="R28" s="31">
        <v>15403.791214047616</v>
      </c>
      <c r="S28" s="31">
        <v>31849.429461666667</v>
      </c>
      <c r="T28" s="31">
        <v>17790.502166666676</v>
      </c>
      <c r="U28" s="31">
        <v>0</v>
      </c>
      <c r="V28" s="32">
        <f t="shared" si="2"/>
        <v>65043.722842380957</v>
      </c>
      <c r="W28" s="33">
        <v>22649.6377569379</v>
      </c>
      <c r="X28" s="33">
        <v>35978.808321406876</v>
      </c>
      <c r="Y28" s="33">
        <v>45.534639150000004</v>
      </c>
      <c r="Z28" s="34">
        <f t="shared" si="3"/>
        <v>58673.980717494771</v>
      </c>
      <c r="AA28" s="7"/>
      <c r="AB28" t="s">
        <v>154</v>
      </c>
      <c r="AC28">
        <v>0.15</v>
      </c>
      <c r="AD28" s="10">
        <f>AC28*44/12</f>
        <v>0.54999999999999993</v>
      </c>
      <c r="AE28" s="48" t="s">
        <v>151</v>
      </c>
    </row>
    <row r="29" spans="1:31" ht="30" x14ac:dyDescent="0.25">
      <c r="A29" t="s">
        <v>69</v>
      </c>
      <c r="B29" s="5" t="s">
        <v>29</v>
      </c>
      <c r="C29" s="26">
        <v>1209.4989866666701</v>
      </c>
      <c r="D29" s="26">
        <v>6.2998489556352082</v>
      </c>
      <c r="E29" s="26">
        <v>625.32341666666696</v>
      </c>
      <c r="F29" s="26">
        <v>5.7277749433408598</v>
      </c>
      <c r="G29" s="26">
        <v>0</v>
      </c>
      <c r="H29" s="26">
        <v>88.4450808082142</v>
      </c>
      <c r="I29" s="27">
        <f t="shared" si="0"/>
        <v>1935.2951080405276</v>
      </c>
      <c r="J29" s="28">
        <v>3118.81833333333</v>
      </c>
      <c r="K29" s="28">
        <v>77607.661388888853</v>
      </c>
      <c r="L29" s="28">
        <v>14.2116666666667</v>
      </c>
      <c r="M29" s="28">
        <v>14.43333333333333</v>
      </c>
      <c r="N29" s="28">
        <v>174.71333333333334</v>
      </c>
      <c r="O29" s="28">
        <v>45.746666666666698</v>
      </c>
      <c r="P29" s="29">
        <f t="shared" si="1"/>
        <v>80975.584722222193</v>
      </c>
      <c r="Q29" s="30">
        <v>161.42400000000001</v>
      </c>
      <c r="R29" s="31">
        <v>159.46363059166666</v>
      </c>
      <c r="S29" s="31">
        <v>12.991189900000002</v>
      </c>
      <c r="T29" s="31">
        <v>7.2786863333333232</v>
      </c>
      <c r="U29" s="31">
        <v>20.408556000000001</v>
      </c>
      <c r="V29" s="32">
        <f t="shared" si="2"/>
        <v>361.56606282499996</v>
      </c>
      <c r="W29" s="33">
        <v>262.26000000000118</v>
      </c>
      <c r="X29" s="33">
        <v>296.5065908725893</v>
      </c>
      <c r="Y29" s="33">
        <v>439.92027720507451</v>
      </c>
      <c r="Z29" s="34">
        <f t="shared" si="3"/>
        <v>998.68686807766505</v>
      </c>
      <c r="AA29" s="7"/>
      <c r="AB29" t="s">
        <v>155</v>
      </c>
      <c r="AC29">
        <v>1.1399999999999999</v>
      </c>
      <c r="AD29" s="10">
        <f>AC29*44/12</f>
        <v>4.18</v>
      </c>
      <c r="AE29" s="48" t="s">
        <v>151</v>
      </c>
    </row>
    <row r="30" spans="1:31" x14ac:dyDescent="0.25">
      <c r="A30" t="s">
        <v>71</v>
      </c>
      <c r="B30" s="5" t="s">
        <v>25</v>
      </c>
      <c r="C30" s="26">
        <v>14215.689400000001</v>
      </c>
      <c r="D30" s="26">
        <v>630.27719434066785</v>
      </c>
      <c r="E30" s="26">
        <v>1613.0895</v>
      </c>
      <c r="F30" s="26">
        <v>78.303639511136495</v>
      </c>
      <c r="G30" s="26">
        <v>9.8605312613126408</v>
      </c>
      <c r="H30" s="26">
        <v>0.54334668159027499</v>
      </c>
      <c r="I30" s="27">
        <f t="shared" si="0"/>
        <v>16547.763611794708</v>
      </c>
      <c r="J30" s="28">
        <v>0</v>
      </c>
      <c r="K30" s="28">
        <v>2693.9630055555531</v>
      </c>
      <c r="L30" s="28">
        <v>23.731666666666701</v>
      </c>
      <c r="M30" s="28">
        <v>97.784999999999997</v>
      </c>
      <c r="N30" s="28">
        <v>453.97166666666669</v>
      </c>
      <c r="O30" s="28">
        <v>0.72</v>
      </c>
      <c r="P30" s="29">
        <f t="shared" si="1"/>
        <v>3270.1713388888861</v>
      </c>
      <c r="Q30" s="30">
        <v>1849.6483333333299</v>
      </c>
      <c r="R30" s="31">
        <v>3209.1852602476192</v>
      </c>
      <c r="S30" s="31">
        <v>87.041469833333394</v>
      </c>
      <c r="T30" s="31">
        <v>45.063821666666769</v>
      </c>
      <c r="U30" s="31">
        <v>1.3362132</v>
      </c>
      <c r="V30" s="32">
        <f t="shared" si="2"/>
        <v>5192.2750982809494</v>
      </c>
      <c r="W30" s="33">
        <v>79.785942198914611</v>
      </c>
      <c r="X30" s="33">
        <v>43.734829027569418</v>
      </c>
      <c r="Y30" s="33">
        <v>2.2932000000000001</v>
      </c>
      <c r="Z30" s="34">
        <f t="shared" si="3"/>
        <v>125.81397122648403</v>
      </c>
      <c r="AA30" s="7"/>
      <c r="AD30" s="10"/>
    </row>
    <row r="31" spans="1:31" x14ac:dyDescent="0.25">
      <c r="A31" t="s">
        <v>72</v>
      </c>
      <c r="B31" s="5" t="s">
        <v>25</v>
      </c>
      <c r="C31" s="26">
        <v>7532.2074666666695</v>
      </c>
      <c r="D31" s="26">
        <v>7473.8779984239654</v>
      </c>
      <c r="E31" s="26">
        <v>19512.5938333333</v>
      </c>
      <c r="F31" s="26">
        <v>3441.5169886671101</v>
      </c>
      <c r="G31" s="26">
        <v>6.8927321942977144</v>
      </c>
      <c r="H31" s="26">
        <v>141.84357025605101</v>
      </c>
      <c r="I31" s="27">
        <f t="shared" si="0"/>
        <v>38108.9325895414</v>
      </c>
      <c r="J31" s="28">
        <v>37986.048333333303</v>
      </c>
      <c r="K31" s="28">
        <v>47776.972588888857</v>
      </c>
      <c r="L31" s="28">
        <v>205.315</v>
      </c>
      <c r="M31" s="28">
        <v>1767.6499999999969</v>
      </c>
      <c r="N31" s="28">
        <v>1387.5716666666704</v>
      </c>
      <c r="O31" s="28">
        <v>171.8</v>
      </c>
      <c r="P31" s="29">
        <f t="shared" si="1"/>
        <v>89295.35758888883</v>
      </c>
      <c r="Q31" s="30">
        <v>5172.2933333333303</v>
      </c>
      <c r="R31" s="31">
        <v>9002.8111730952387</v>
      </c>
      <c r="S31" s="31">
        <v>1723.9969333333336</v>
      </c>
      <c r="T31" s="31">
        <v>1141.5734499999999</v>
      </c>
      <c r="U31" s="31">
        <v>324.6992000000007</v>
      </c>
      <c r="V31" s="32">
        <f t="shared" si="2"/>
        <v>17365.374089761903</v>
      </c>
      <c r="W31" s="33">
        <v>2940.35</v>
      </c>
      <c r="X31" s="33">
        <v>1729.3</v>
      </c>
      <c r="Y31" s="33">
        <v>992.88</v>
      </c>
      <c r="Z31" s="34">
        <f t="shared" si="3"/>
        <v>5662.53</v>
      </c>
      <c r="AA31" s="7"/>
      <c r="AB31" t="s">
        <v>156</v>
      </c>
      <c r="AC31">
        <v>0.71</v>
      </c>
      <c r="AD31" s="10">
        <f t="shared" ref="AD31:AD32" si="5">AC31*44/12</f>
        <v>2.6033333333333331</v>
      </c>
      <c r="AE31" s="48" t="s">
        <v>157</v>
      </c>
    </row>
    <row r="32" spans="1:31" ht="30" x14ac:dyDescent="0.25">
      <c r="A32" t="s">
        <v>74</v>
      </c>
      <c r="B32" s="5" t="s">
        <v>29</v>
      </c>
      <c r="C32" s="26">
        <v>18071.607546666699</v>
      </c>
      <c r="D32" s="26">
        <v>1269.6235012071777</v>
      </c>
      <c r="E32" s="26">
        <v>1256.8187499999999</v>
      </c>
      <c r="F32" s="26">
        <v>3163.2505346080302</v>
      </c>
      <c r="G32" s="26">
        <v>866.86354461606822</v>
      </c>
      <c r="H32" s="26">
        <v>89.250944384378911</v>
      </c>
      <c r="I32" s="27">
        <f t="shared" si="0"/>
        <v>24717.414821482351</v>
      </c>
      <c r="J32" s="28">
        <v>15774.9666666667</v>
      </c>
      <c r="K32" s="28">
        <v>14843.369597222192</v>
      </c>
      <c r="L32" s="28">
        <v>1247.5633333333301</v>
      </c>
      <c r="M32" s="28">
        <v>3610.1200000000031</v>
      </c>
      <c r="N32" s="28">
        <v>2023.5800000000033</v>
      </c>
      <c r="O32" s="28">
        <v>8.75</v>
      </c>
      <c r="P32" s="29">
        <f t="shared" si="1"/>
        <v>37508.34959722223</v>
      </c>
      <c r="Q32" s="30">
        <v>14986.083333333299</v>
      </c>
      <c r="R32" s="31">
        <v>38767.739409523769</v>
      </c>
      <c r="S32" s="31">
        <v>3169.9431631666739</v>
      </c>
      <c r="T32" s="31">
        <v>1615.30925</v>
      </c>
      <c r="U32" s="31">
        <v>37.087610000000069</v>
      </c>
      <c r="V32" s="32">
        <f t="shared" si="2"/>
        <v>58576.162766023743</v>
      </c>
      <c r="W32" s="33">
        <v>2209.84446768516</v>
      </c>
      <c r="X32" s="33">
        <v>7538.9876535425719</v>
      </c>
      <c r="Y32" s="33">
        <v>3.0056764705882397</v>
      </c>
      <c r="Z32" s="34">
        <f t="shared" si="3"/>
        <v>9751.8377976983193</v>
      </c>
      <c r="AA32" s="7"/>
      <c r="AB32" t="s">
        <v>158</v>
      </c>
      <c r="AC32">
        <v>0.48</v>
      </c>
      <c r="AD32" s="10">
        <f t="shared" si="5"/>
        <v>1.7599999999999998</v>
      </c>
      <c r="AE32" s="48" t="s">
        <v>157</v>
      </c>
    </row>
    <row r="33" spans="1:30" x14ac:dyDescent="0.25">
      <c r="A33" t="s">
        <v>75</v>
      </c>
      <c r="B33" s="5" t="s">
        <v>25</v>
      </c>
      <c r="C33" s="26">
        <v>5972.9529933333306</v>
      </c>
      <c r="D33" s="26">
        <v>8455.7448742362649</v>
      </c>
      <c r="E33" s="26">
        <v>9510.9208333333299</v>
      </c>
      <c r="F33" s="26">
        <v>4769.7153416958499</v>
      </c>
      <c r="G33" s="26">
        <v>127.12569992413499</v>
      </c>
      <c r="H33" s="26">
        <v>139.69243783804299</v>
      </c>
      <c r="I33" s="27">
        <f t="shared" si="0"/>
        <v>28976.15218036095</v>
      </c>
      <c r="J33" s="28">
        <v>13128.3983333333</v>
      </c>
      <c r="K33" s="28">
        <v>11199.642147222192</v>
      </c>
      <c r="L33" s="28">
        <v>219.493333333333</v>
      </c>
      <c r="M33" s="28">
        <v>2631.5716666666699</v>
      </c>
      <c r="N33" s="28">
        <v>2314.2466666666701</v>
      </c>
      <c r="O33" s="28">
        <v>1537.2366666666701</v>
      </c>
      <c r="P33" s="29">
        <f t="shared" si="1"/>
        <v>31030.588813888837</v>
      </c>
      <c r="Q33" s="30">
        <v>22326.416666666701</v>
      </c>
      <c r="R33" s="31">
        <v>31839.558526785706</v>
      </c>
      <c r="S33" s="31">
        <v>2322.847269833333</v>
      </c>
      <c r="T33" s="31">
        <v>1341.4356166666676</v>
      </c>
      <c r="U33" s="31">
        <v>1200.1125500000007</v>
      </c>
      <c r="V33" s="32">
        <f t="shared" si="2"/>
        <v>59030.370629952413</v>
      </c>
      <c r="W33" s="33">
        <v>1935.8175250952002</v>
      </c>
      <c r="X33" s="33">
        <v>2500.4010500208274</v>
      </c>
      <c r="Y33" s="33">
        <v>408.943701539264</v>
      </c>
      <c r="Z33" s="34">
        <f t="shared" si="3"/>
        <v>4845.1622766552919</v>
      </c>
      <c r="AA33" s="7"/>
      <c r="AD33" s="10"/>
    </row>
    <row r="34" spans="1:30" x14ac:dyDescent="0.25">
      <c r="A34" t="s">
        <v>76</v>
      </c>
      <c r="B34" s="5" t="s">
        <v>25</v>
      </c>
      <c r="C34" s="26">
        <v>437.40867133333302</v>
      </c>
      <c r="D34" s="26">
        <v>1380.7042385283592</v>
      </c>
      <c r="E34" s="26">
        <v>513.60283333333302</v>
      </c>
      <c r="F34" s="26">
        <v>748.70267017251297</v>
      </c>
      <c r="G34" s="26">
        <v>15.397805459053099</v>
      </c>
      <c r="H34" s="26">
        <v>377.53796767962297</v>
      </c>
      <c r="I34" s="27">
        <f t="shared" ref="I34:I65" si="6">SUM(C34:H34)</f>
        <v>3473.3541865062139</v>
      </c>
      <c r="J34" s="28">
        <v>1683.8433333333301</v>
      </c>
      <c r="K34" s="28">
        <v>2417.3838027777715</v>
      </c>
      <c r="L34" s="28">
        <v>43.645000000000003</v>
      </c>
      <c r="M34" s="28">
        <v>509.33499999999998</v>
      </c>
      <c r="N34" s="28">
        <v>298.48833333333329</v>
      </c>
      <c r="O34" s="28">
        <v>99.61</v>
      </c>
      <c r="P34" s="29">
        <f t="shared" ref="P34:P65" si="7">SUM(J34+K34+L34+M34+O34+N34)</f>
        <v>5052.3054694444354</v>
      </c>
      <c r="Q34" s="30">
        <v>0</v>
      </c>
      <c r="R34" s="31">
        <v>716.62947638333389</v>
      </c>
      <c r="S34" s="31">
        <v>468.06204666666747</v>
      </c>
      <c r="T34" s="31">
        <v>257.97419833333322</v>
      </c>
      <c r="U34" s="31">
        <v>176.64723999999995</v>
      </c>
      <c r="V34" s="32">
        <f t="shared" si="2"/>
        <v>1619.3129613833346</v>
      </c>
      <c r="W34" s="33">
        <v>353.58356900007698</v>
      </c>
      <c r="X34" s="33">
        <v>593.68661379969103</v>
      </c>
      <c r="Y34" s="33">
        <v>170.69809926875701</v>
      </c>
      <c r="Z34" s="34">
        <f t="shared" si="3"/>
        <v>1117.968282068525</v>
      </c>
      <c r="AA34" s="7"/>
      <c r="AD34" s="10"/>
    </row>
    <row r="35" spans="1:30" ht="30" x14ac:dyDescent="0.25">
      <c r="A35" t="s">
        <v>77</v>
      </c>
      <c r="B35" s="5" t="s">
        <v>29</v>
      </c>
      <c r="C35" s="26">
        <v>5133.8471799999998</v>
      </c>
      <c r="D35" s="26">
        <v>29.376520466290788</v>
      </c>
      <c r="E35" s="26">
        <v>852.4477499999989</v>
      </c>
      <c r="F35" s="26">
        <v>126.23104825929799</v>
      </c>
      <c r="G35" s="26">
        <v>13.379725413863152</v>
      </c>
      <c r="H35" s="26">
        <v>1907.7288659513999</v>
      </c>
      <c r="I35" s="27">
        <f t="shared" si="6"/>
        <v>8063.0110900908503</v>
      </c>
      <c r="J35" s="28">
        <v>0</v>
      </c>
      <c r="K35" s="28">
        <v>2283.588663888886</v>
      </c>
      <c r="L35" s="28">
        <v>354.55666666666701</v>
      </c>
      <c r="M35" s="28">
        <v>190.79666666666631</v>
      </c>
      <c r="N35" s="28">
        <v>3384.8083333333334</v>
      </c>
      <c r="O35" s="28">
        <v>651.54833333333295</v>
      </c>
      <c r="P35" s="29">
        <f t="shared" si="7"/>
        <v>6865.2986638888851</v>
      </c>
      <c r="Q35" s="30">
        <v>5173.415</v>
      </c>
      <c r="R35" s="31">
        <v>5957.0195423238129</v>
      </c>
      <c r="S35" s="31">
        <v>164.59376550000007</v>
      </c>
      <c r="T35" s="31">
        <v>1533.0925999999999</v>
      </c>
      <c r="U35" s="31">
        <v>704.05055000000061</v>
      </c>
      <c r="V35" s="32">
        <f t="shared" si="2"/>
        <v>13532.171457823812</v>
      </c>
      <c r="W35" s="33">
        <v>262.26000000000101</v>
      </c>
      <c r="X35" s="33">
        <v>296.50659087258964</v>
      </c>
      <c r="Y35" s="33">
        <v>439.92027720507497</v>
      </c>
      <c r="Z35" s="34">
        <f t="shared" si="3"/>
        <v>998.68686807766562</v>
      </c>
      <c r="AA35" s="7"/>
      <c r="AD35" s="10"/>
    </row>
    <row r="36" spans="1:30" ht="30" x14ac:dyDescent="0.25">
      <c r="A36" t="s">
        <v>78</v>
      </c>
      <c r="B36" s="5" t="s">
        <v>29</v>
      </c>
      <c r="C36" s="26">
        <v>355.78823133333299</v>
      </c>
      <c r="D36" s="26">
        <v>34.751484009145642</v>
      </c>
      <c r="E36" s="26">
        <v>951.56599999999901</v>
      </c>
      <c r="F36" s="26">
        <v>1972.9932188284799</v>
      </c>
      <c r="G36" s="26">
        <v>144.862165776262</v>
      </c>
      <c r="H36" s="26">
        <v>3.0645378159552603</v>
      </c>
      <c r="I36" s="27">
        <f t="shared" si="6"/>
        <v>3463.0256377631745</v>
      </c>
      <c r="J36" s="28">
        <v>312.70666666666699</v>
      </c>
      <c r="K36" s="28">
        <v>28657.349111111049</v>
      </c>
      <c r="L36" s="28">
        <v>0.101666666666667</v>
      </c>
      <c r="M36" s="28">
        <v>2416.7449999999999</v>
      </c>
      <c r="N36" s="28">
        <v>1034.0816666666663</v>
      </c>
      <c r="O36" s="28">
        <v>123.08499999999999</v>
      </c>
      <c r="P36" s="29">
        <f t="shared" si="7"/>
        <v>32544.069111111046</v>
      </c>
      <c r="Q36" s="30">
        <v>0</v>
      </c>
      <c r="R36" s="31">
        <v>41.381345304761901</v>
      </c>
      <c r="S36" s="31">
        <v>2202.5360949999995</v>
      </c>
      <c r="T36" s="31">
        <v>938.7569833333323</v>
      </c>
      <c r="U36" s="31">
        <v>130.28414000000006</v>
      </c>
      <c r="V36" s="32">
        <f t="shared" si="2"/>
        <v>3312.9585636380939</v>
      </c>
      <c r="W36" s="33">
        <v>1205.9560278266399</v>
      </c>
      <c r="X36" s="33">
        <v>2084.9412463601625</v>
      </c>
      <c r="Y36" s="33">
        <v>564.77232000000004</v>
      </c>
      <c r="Z36" s="34">
        <f t="shared" si="3"/>
        <v>3855.6695941868024</v>
      </c>
      <c r="AA36" s="7"/>
      <c r="AD36" s="10"/>
    </row>
    <row r="37" spans="1:30" ht="30" x14ac:dyDescent="0.25">
      <c r="A37" t="s">
        <v>79</v>
      </c>
      <c r="B37" s="5" t="s">
        <v>29</v>
      </c>
      <c r="C37" s="26">
        <v>5147.4112066666694</v>
      </c>
      <c r="D37" s="26">
        <v>1189.6094780600488</v>
      </c>
      <c r="E37" s="26">
        <v>5896.5078333333304</v>
      </c>
      <c r="F37" s="26">
        <v>1899.5279111550299</v>
      </c>
      <c r="G37" s="26">
        <v>920.80473864816202</v>
      </c>
      <c r="H37" s="26">
        <v>46.502378810437406</v>
      </c>
      <c r="I37" s="27">
        <f t="shared" si="6"/>
        <v>15100.363546673676</v>
      </c>
      <c r="J37" s="28">
        <v>30111.528333333299</v>
      </c>
      <c r="K37" s="28">
        <v>9011.9150000000009</v>
      </c>
      <c r="L37" s="28">
        <v>428.40166666666698</v>
      </c>
      <c r="M37" s="28">
        <v>2946.2166666666667</v>
      </c>
      <c r="N37" s="28">
        <v>1448.6616666666664</v>
      </c>
      <c r="O37" s="28">
        <v>2.8149999999999999</v>
      </c>
      <c r="P37" s="29">
        <f t="shared" si="7"/>
        <v>43949.538333333301</v>
      </c>
      <c r="Q37" s="30">
        <v>1576.1283333333299</v>
      </c>
      <c r="R37" s="31">
        <v>1852.6715816666638</v>
      </c>
      <c r="S37" s="31">
        <v>3182.1259933333331</v>
      </c>
      <c r="T37" s="31">
        <v>1866.0134833333323</v>
      </c>
      <c r="U37" s="31">
        <v>11.936133999999994</v>
      </c>
      <c r="V37" s="32">
        <f t="shared" si="2"/>
        <v>8488.8755256666591</v>
      </c>
      <c r="W37" s="33">
        <v>1914.7988970926999</v>
      </c>
      <c r="X37" s="33">
        <v>2741.4647471585545</v>
      </c>
      <c r="Y37" s="33">
        <v>9.0749093518658395</v>
      </c>
      <c r="Z37" s="34">
        <f t="shared" si="3"/>
        <v>4665.3385536031201</v>
      </c>
      <c r="AA37" s="7"/>
      <c r="AD37" s="10"/>
    </row>
    <row r="38" spans="1:30" x14ac:dyDescent="0.25">
      <c r="A38" t="s">
        <v>80</v>
      </c>
      <c r="B38" s="5" t="s">
        <v>32</v>
      </c>
      <c r="C38" s="26">
        <v>66846.719089333303</v>
      </c>
      <c r="D38" s="26">
        <v>7740.4251766578327</v>
      </c>
      <c r="E38" s="26">
        <v>240970.085583334</v>
      </c>
      <c r="F38" s="26">
        <v>333516.36269872397</v>
      </c>
      <c r="G38" s="26">
        <v>77983.460428297651</v>
      </c>
      <c r="H38" s="26">
        <v>167262.333744156</v>
      </c>
      <c r="I38" s="27">
        <f t="shared" si="6"/>
        <v>894319.38672050275</v>
      </c>
      <c r="J38" s="28">
        <v>452.67</v>
      </c>
      <c r="K38" s="28">
        <v>280540.47850277717</v>
      </c>
      <c r="L38" s="28">
        <v>915.55166666666696</v>
      </c>
      <c r="M38" s="28">
        <v>290434.25833333301</v>
      </c>
      <c r="N38" s="28">
        <v>136934.90166666661</v>
      </c>
      <c r="O38" s="28">
        <v>95670.595000000001</v>
      </c>
      <c r="P38" s="29">
        <f t="shared" si="7"/>
        <v>804948.45516944351</v>
      </c>
      <c r="Q38" s="30">
        <v>23133.516666666699</v>
      </c>
      <c r="R38" s="31">
        <v>27375.493180952384</v>
      </c>
      <c r="S38" s="31">
        <v>289928.60863333335</v>
      </c>
      <c r="T38" s="31">
        <v>121181.48000000001</v>
      </c>
      <c r="U38" s="31">
        <v>81343.604999999996</v>
      </c>
      <c r="V38" s="32">
        <f t="shared" si="2"/>
        <v>542962.70348095242</v>
      </c>
      <c r="W38" s="33">
        <v>44043.8461538462</v>
      </c>
      <c r="X38" s="33">
        <v>212474.78846153893</v>
      </c>
      <c r="Y38" s="33">
        <v>73203.677472535011</v>
      </c>
      <c r="Z38" s="34">
        <f t="shared" si="3"/>
        <v>329722.31208792015</v>
      </c>
      <c r="AA38" s="7"/>
      <c r="AD38" s="10"/>
    </row>
    <row r="39" spans="1:30" x14ac:dyDescent="0.25">
      <c r="A39" t="s">
        <v>81</v>
      </c>
      <c r="B39" s="5" t="s">
        <v>32</v>
      </c>
      <c r="C39" s="26">
        <v>350471.00469333399</v>
      </c>
      <c r="D39" s="26">
        <v>229257.15181785825</v>
      </c>
      <c r="E39" s="26">
        <v>6.7915833333333504</v>
      </c>
      <c r="F39" s="26">
        <v>18098.645896313599</v>
      </c>
      <c r="G39" s="26">
        <v>6603.1248720563281</v>
      </c>
      <c r="H39" s="26">
        <v>89355.461094716302</v>
      </c>
      <c r="I39" s="27">
        <f t="shared" si="6"/>
        <v>693792.17995761172</v>
      </c>
      <c r="J39" s="28">
        <v>321673.373333333</v>
      </c>
      <c r="K39" s="28">
        <v>77856.915491666674</v>
      </c>
      <c r="L39" s="28">
        <v>23923.2133333333</v>
      </c>
      <c r="M39" s="28">
        <v>21188.753333333301</v>
      </c>
      <c r="N39" s="28">
        <v>307495.05166666664</v>
      </c>
      <c r="O39" s="28">
        <v>51839.491666666698</v>
      </c>
      <c r="P39" s="29">
        <f t="shared" si="7"/>
        <v>803976.79882499971</v>
      </c>
      <c r="Q39" s="30">
        <v>614556.66666666698</v>
      </c>
      <c r="R39" s="31">
        <v>896395.27664047654</v>
      </c>
      <c r="S39" s="31">
        <v>25464.061000000005</v>
      </c>
      <c r="T39" s="31">
        <v>46247.401666666767</v>
      </c>
      <c r="U39" s="31">
        <v>51147.810000000005</v>
      </c>
      <c r="V39" s="32">
        <f t="shared" si="2"/>
        <v>1633811.2159738105</v>
      </c>
      <c r="W39" s="33">
        <v>26928.338788801699</v>
      </c>
      <c r="X39" s="33">
        <v>24195.86979394954</v>
      </c>
      <c r="Y39" s="33">
        <v>49478.688194087503</v>
      </c>
      <c r="Z39" s="34">
        <f t="shared" si="3"/>
        <v>100602.89677683874</v>
      </c>
      <c r="AA39" s="7"/>
    </row>
    <row r="40" spans="1:30" ht="30" x14ac:dyDescent="0.25">
      <c r="A40" t="s">
        <v>82</v>
      </c>
      <c r="B40" s="5" t="s">
        <v>29</v>
      </c>
      <c r="C40" s="26">
        <v>741.816826666667</v>
      </c>
      <c r="D40" s="26">
        <v>10.413353706207932</v>
      </c>
      <c r="E40" s="26">
        <v>3.8499999999999902E-2</v>
      </c>
      <c r="F40" s="26">
        <v>485.20605328539801</v>
      </c>
      <c r="G40" s="26">
        <v>0</v>
      </c>
      <c r="H40" s="26">
        <v>0</v>
      </c>
      <c r="I40" s="27">
        <f t="shared" si="6"/>
        <v>1237.474733658273</v>
      </c>
      <c r="J40" s="28">
        <v>178.34333333333299</v>
      </c>
      <c r="K40" s="28">
        <v>532.39055833333327</v>
      </c>
      <c r="L40" s="28">
        <v>3.70333333333333</v>
      </c>
      <c r="M40" s="28">
        <v>573.5450000000003</v>
      </c>
      <c r="N40" s="28">
        <v>915.91833333333295</v>
      </c>
      <c r="O40" s="28">
        <v>2.8333333333333301E-2</v>
      </c>
      <c r="P40" s="29">
        <f t="shared" si="7"/>
        <v>2203.9288916666665</v>
      </c>
      <c r="Q40" s="30">
        <v>0</v>
      </c>
      <c r="R40" s="31">
        <v>118.69512302380949</v>
      </c>
      <c r="S40" s="31">
        <v>643.52602433333334</v>
      </c>
      <c r="T40" s="31">
        <v>275.22451000000001</v>
      </c>
      <c r="U40" s="31">
        <v>3.6547629999999935E-2</v>
      </c>
      <c r="V40" s="32">
        <f t="shared" si="2"/>
        <v>1037.4822049871429</v>
      </c>
      <c r="W40" s="33">
        <v>334.18802788896102</v>
      </c>
      <c r="X40" s="33">
        <v>2335.5726602664749</v>
      </c>
      <c r="Y40" s="33">
        <v>4.03221E-2</v>
      </c>
      <c r="Z40" s="34">
        <f t="shared" si="3"/>
        <v>2669.8010102554363</v>
      </c>
      <c r="AA40" s="7"/>
    </row>
    <row r="41" spans="1:30" x14ac:dyDescent="0.25">
      <c r="A41" t="s">
        <v>83</v>
      </c>
      <c r="B41" s="5" t="s">
        <v>25</v>
      </c>
      <c r="C41" s="26">
        <v>7285.0704813333305</v>
      </c>
      <c r="D41" s="26">
        <v>689.95220646534517</v>
      </c>
      <c r="E41" s="26">
        <v>24481.636666666702</v>
      </c>
      <c r="F41" s="26">
        <v>16041.418039939901</v>
      </c>
      <c r="G41" s="26">
        <v>251.92179476508284</v>
      </c>
      <c r="H41" s="26">
        <v>14.709317425284301</v>
      </c>
      <c r="I41" s="27">
        <f t="shared" si="6"/>
        <v>48764.708506595649</v>
      </c>
      <c r="J41" s="28">
        <v>6204.23</v>
      </c>
      <c r="K41" s="28">
        <v>19314.692772222192</v>
      </c>
      <c r="L41" s="28">
        <v>194.05166666666699</v>
      </c>
      <c r="M41" s="28">
        <v>13094.903333333332</v>
      </c>
      <c r="N41" s="28">
        <v>7869.6750000000038</v>
      </c>
      <c r="O41" s="28">
        <v>19.606666666666701</v>
      </c>
      <c r="P41" s="29">
        <f t="shared" si="7"/>
        <v>46697.159438888855</v>
      </c>
      <c r="Q41" s="30">
        <v>0</v>
      </c>
      <c r="R41" s="31">
        <v>4112.3661433809493</v>
      </c>
      <c r="S41" s="31">
        <v>13497.440308333333</v>
      </c>
      <c r="T41" s="31">
        <v>7819.719000000001</v>
      </c>
      <c r="U41" s="31">
        <v>35.63234499999993</v>
      </c>
      <c r="V41" s="32">
        <f t="shared" si="2"/>
        <v>25465.15779671428</v>
      </c>
      <c r="W41" s="33">
        <v>9417.6041682366995</v>
      </c>
      <c r="X41" s="33">
        <v>12186.797968221596</v>
      </c>
      <c r="Y41" s="33">
        <v>85.399363636363603</v>
      </c>
      <c r="Z41" s="34">
        <f t="shared" si="3"/>
        <v>21689.801500094658</v>
      </c>
      <c r="AA41" s="7"/>
    </row>
    <row r="42" spans="1:30" x14ac:dyDescent="0.25">
      <c r="A42" t="s">
        <v>84</v>
      </c>
      <c r="B42" s="5" t="s">
        <v>32</v>
      </c>
      <c r="C42" s="26">
        <v>51352.659746666701</v>
      </c>
      <c r="D42" s="26">
        <v>2268.7332517707086</v>
      </c>
      <c r="E42" s="26">
        <v>0</v>
      </c>
      <c r="F42" s="26">
        <v>3018.5316148646702</v>
      </c>
      <c r="G42" s="26">
        <v>109.42918269667457</v>
      </c>
      <c r="H42" s="26">
        <v>978.33283782619094</v>
      </c>
      <c r="I42" s="27">
        <f t="shared" si="6"/>
        <v>57727.686633824946</v>
      </c>
      <c r="J42" s="28">
        <v>25226.875</v>
      </c>
      <c r="K42" s="28">
        <v>10119.892444444447</v>
      </c>
      <c r="L42" s="28">
        <v>1779.2849999999999</v>
      </c>
      <c r="M42" s="28">
        <v>3288.1</v>
      </c>
      <c r="N42" s="28">
        <v>921.38333333333298</v>
      </c>
      <c r="O42" s="28">
        <v>1536.0649999999998</v>
      </c>
      <c r="P42" s="29">
        <f t="shared" si="7"/>
        <v>42871.600777777778</v>
      </c>
      <c r="Q42" s="35">
        <v>11409.550000000001</v>
      </c>
      <c r="R42" s="31">
        <v>22902.451644285713</v>
      </c>
      <c r="S42" s="31">
        <v>3229.9217333333336</v>
      </c>
      <c r="T42" s="31">
        <v>713.11004999999989</v>
      </c>
      <c r="U42" s="31">
        <v>2255.3023499999999</v>
      </c>
      <c r="V42" s="32">
        <f t="shared" si="2"/>
        <v>40510.335777619053</v>
      </c>
      <c r="W42" s="33">
        <v>992.76237166498606</v>
      </c>
      <c r="X42" s="33">
        <v>3214.1249655059119</v>
      </c>
      <c r="Y42" s="33">
        <v>3735.6837723358399</v>
      </c>
      <c r="Z42" s="34">
        <f t="shared" si="3"/>
        <v>7942.5711095067381</v>
      </c>
      <c r="AA42" s="6"/>
    </row>
    <row r="43" spans="1:30" x14ac:dyDescent="0.25">
      <c r="A43" t="s">
        <v>85</v>
      </c>
      <c r="B43" s="5" t="s">
        <v>25</v>
      </c>
      <c r="C43" s="26">
        <v>280.74764666666704</v>
      </c>
      <c r="D43" s="26">
        <v>370.76131979860071</v>
      </c>
      <c r="E43" s="26">
        <v>1534.4495833333299</v>
      </c>
      <c r="F43" s="26">
        <v>1067.7736877956399</v>
      </c>
      <c r="G43" s="26">
        <v>140.800982899986</v>
      </c>
      <c r="H43" s="26">
        <v>0</v>
      </c>
      <c r="I43" s="27">
        <f t="shared" si="6"/>
        <v>3394.5332204942238</v>
      </c>
      <c r="J43" s="28">
        <v>4.125</v>
      </c>
      <c r="K43" s="28">
        <v>2088.975625</v>
      </c>
      <c r="L43" s="28">
        <v>2.2949999999999999</v>
      </c>
      <c r="M43" s="28">
        <v>777.38499999999976</v>
      </c>
      <c r="N43" s="28">
        <v>474.01999999999964</v>
      </c>
      <c r="O43" s="28"/>
      <c r="P43" s="29">
        <f t="shared" si="7"/>
        <v>3346.8006249999994</v>
      </c>
      <c r="Q43" s="30">
        <v>0</v>
      </c>
      <c r="R43" s="31">
        <v>54.440552086666706</v>
      </c>
      <c r="S43" s="31">
        <v>631.48943266666606</v>
      </c>
      <c r="T43" s="31">
        <v>341.33976000000001</v>
      </c>
      <c r="U43" s="31">
        <v>0</v>
      </c>
      <c r="V43" s="32">
        <f t="shared" si="2"/>
        <v>1027.2697447533328</v>
      </c>
      <c r="W43" s="33">
        <v>607.73154033178798</v>
      </c>
      <c r="X43" s="33">
        <v>956.14042569622654</v>
      </c>
      <c r="Y43" s="33">
        <v>0</v>
      </c>
      <c r="Z43" s="34">
        <f t="shared" si="3"/>
        <v>1563.8719660280144</v>
      </c>
      <c r="AA43" s="7"/>
    </row>
    <row r="44" spans="1:30" x14ac:dyDescent="0.25">
      <c r="A44" t="s">
        <v>86</v>
      </c>
      <c r="B44" s="5" t="s">
        <v>25</v>
      </c>
      <c r="C44" s="26">
        <v>7423.9486200000001</v>
      </c>
      <c r="D44" s="26">
        <v>18.516673264179222</v>
      </c>
      <c r="E44" s="26">
        <v>4515.2295833333301</v>
      </c>
      <c r="F44" s="26">
        <v>91.78649981487689</v>
      </c>
      <c r="G44" s="26">
        <v>2.5472527643744498</v>
      </c>
      <c r="H44" s="26">
        <v>45.891430290251094</v>
      </c>
      <c r="I44" s="27">
        <f t="shared" si="6"/>
        <v>12097.920059467011</v>
      </c>
      <c r="J44" s="28">
        <v>14863.583333333299</v>
      </c>
      <c r="K44" s="28">
        <v>5583.5325486111142</v>
      </c>
      <c r="L44" s="28">
        <v>25.121666666666702</v>
      </c>
      <c r="M44" s="28">
        <v>99.778333333333393</v>
      </c>
      <c r="N44" s="28">
        <v>202.59333333333331</v>
      </c>
      <c r="O44" s="28">
        <v>31.016666666666701</v>
      </c>
      <c r="P44" s="29">
        <f t="shared" si="7"/>
        <v>20805.625881944412</v>
      </c>
      <c r="Q44" s="30">
        <v>22.42</v>
      </c>
      <c r="R44" s="31">
        <v>385.89044514047578</v>
      </c>
      <c r="S44" s="31">
        <v>92.41410883333333</v>
      </c>
      <c r="T44" s="31">
        <v>60.351419999999997</v>
      </c>
      <c r="U44" s="31">
        <v>31.667999999999999</v>
      </c>
      <c r="V44" s="32">
        <f t="shared" si="2"/>
        <v>592.74397397380915</v>
      </c>
      <c r="W44" s="33">
        <v>100.890779961582</v>
      </c>
      <c r="X44" s="33">
        <v>135.04990649970429</v>
      </c>
      <c r="Y44" s="33">
        <v>40.200384465150002</v>
      </c>
      <c r="Z44" s="34">
        <f t="shared" si="3"/>
        <v>276.14107092643633</v>
      </c>
      <c r="AA44" s="7"/>
    </row>
    <row r="45" spans="1:30" x14ac:dyDescent="0.25">
      <c r="A45" t="s">
        <v>87</v>
      </c>
      <c r="B45" s="5" t="s">
        <v>25</v>
      </c>
      <c r="C45" s="26">
        <v>11567.721931333299</v>
      </c>
      <c r="D45" s="26">
        <v>8406.018766723937</v>
      </c>
      <c r="E45" s="26">
        <v>8880.3348333333397</v>
      </c>
      <c r="F45" s="26">
        <v>9691.2788037050286</v>
      </c>
      <c r="G45" s="26">
        <v>177.73424481569759</v>
      </c>
      <c r="H45" s="26">
        <v>958.3656699445969</v>
      </c>
      <c r="I45" s="27">
        <f t="shared" si="6"/>
        <v>39681.454249855902</v>
      </c>
      <c r="J45" s="28">
        <v>28632.5016666667</v>
      </c>
      <c r="K45" s="28">
        <v>9530.9436138888577</v>
      </c>
      <c r="L45" s="28">
        <v>695.21</v>
      </c>
      <c r="M45" s="28">
        <v>6814.3266666666705</v>
      </c>
      <c r="N45" s="28">
        <v>5464.7400000000016</v>
      </c>
      <c r="O45" s="28">
        <v>4549.4283333333296</v>
      </c>
      <c r="P45" s="29">
        <f t="shared" si="7"/>
        <v>55687.15028055555</v>
      </c>
      <c r="Q45" s="30">
        <v>10606.8883333333</v>
      </c>
      <c r="R45" s="31">
        <v>19859.617685452384</v>
      </c>
      <c r="S45" s="31">
        <v>6933.9871166666735</v>
      </c>
      <c r="T45" s="31">
        <v>4471.6776666666774</v>
      </c>
      <c r="U45" s="31">
        <v>3993.5454999999929</v>
      </c>
      <c r="V45" s="32">
        <f t="shared" si="2"/>
        <v>45865.716302119028</v>
      </c>
      <c r="W45" s="33">
        <v>20354.083333333601</v>
      </c>
      <c r="X45" s="33">
        <v>9788.1190291586463</v>
      </c>
      <c r="Y45" s="33">
        <v>518.88728603324194</v>
      </c>
      <c r="Z45" s="34">
        <f t="shared" si="3"/>
        <v>30661.089648525489</v>
      </c>
      <c r="AA45" s="7"/>
    </row>
    <row r="46" spans="1:30" x14ac:dyDescent="0.25">
      <c r="A46" t="s">
        <v>88</v>
      </c>
      <c r="B46" s="5" t="s">
        <v>25</v>
      </c>
      <c r="C46" s="26">
        <v>1877.27826</v>
      </c>
      <c r="D46" s="26">
        <v>4109.5884402003167</v>
      </c>
      <c r="E46" s="26">
        <v>3293.0388333333303</v>
      </c>
      <c r="F46" s="26">
        <v>1167.3677984496599</v>
      </c>
      <c r="G46" s="26">
        <v>110.303793996995</v>
      </c>
      <c r="H46" s="26">
        <v>69.481714627923196</v>
      </c>
      <c r="I46" s="27">
        <f t="shared" si="6"/>
        <v>10627.058840608224</v>
      </c>
      <c r="J46" s="28">
        <v>7935.8433333333296</v>
      </c>
      <c r="K46" s="28">
        <v>4650.5918555555618</v>
      </c>
      <c r="L46" s="28">
        <v>298.91000000000003</v>
      </c>
      <c r="M46" s="28">
        <v>842.24833333333402</v>
      </c>
      <c r="N46" s="28">
        <v>1472.2049999999999</v>
      </c>
      <c r="O46" s="28">
        <v>72.433333333333294</v>
      </c>
      <c r="P46" s="29">
        <f t="shared" si="7"/>
        <v>15272.231855555559</v>
      </c>
      <c r="Q46" s="30">
        <v>0</v>
      </c>
      <c r="R46" s="31">
        <v>2890.5763826428574</v>
      </c>
      <c r="S46" s="31">
        <v>997.88243000000068</v>
      </c>
      <c r="T46" s="31">
        <v>1173.4213</v>
      </c>
      <c r="U46" s="31">
        <v>129.47892999999993</v>
      </c>
      <c r="V46" s="32">
        <f t="shared" si="2"/>
        <v>5191.3590426428582</v>
      </c>
      <c r="W46" s="33">
        <v>6392.9749999999804</v>
      </c>
      <c r="X46" s="33">
        <v>881.64097820784423</v>
      </c>
      <c r="Y46" s="33">
        <v>434.262460069653</v>
      </c>
      <c r="Z46" s="34">
        <f t="shared" si="3"/>
        <v>7708.8784382774775</v>
      </c>
      <c r="AA46" s="7"/>
    </row>
    <row r="47" spans="1:30" x14ac:dyDescent="0.25">
      <c r="A47" t="s">
        <v>89</v>
      </c>
      <c r="B47" s="5" t="s">
        <v>32</v>
      </c>
      <c r="C47" s="26">
        <v>140030.92004</v>
      </c>
      <c r="D47" s="26">
        <v>2435.0620935803945</v>
      </c>
      <c r="E47" s="26">
        <v>18144.662250000001</v>
      </c>
      <c r="F47" s="26">
        <v>1302.44206384679</v>
      </c>
      <c r="G47" s="26">
        <v>97.318504986381853</v>
      </c>
      <c r="H47" s="26">
        <v>3829.9709620920203</v>
      </c>
      <c r="I47" s="27">
        <f t="shared" si="6"/>
        <v>165840.3759145056</v>
      </c>
      <c r="J47" s="28">
        <v>77646.0683333333</v>
      </c>
      <c r="K47" s="28">
        <v>13493.575272222191</v>
      </c>
      <c r="L47" s="28">
        <v>1030.5716666666699</v>
      </c>
      <c r="M47" s="28">
        <v>1794.0683333333332</v>
      </c>
      <c r="N47" s="28">
        <v>39878.35333333334</v>
      </c>
      <c r="O47" s="28">
        <v>2554.625</v>
      </c>
      <c r="P47" s="29">
        <f t="shared" si="7"/>
        <v>136397.26193888884</v>
      </c>
      <c r="Q47" s="30">
        <v>40291.550000000003</v>
      </c>
      <c r="R47" s="31">
        <v>61053.12035452381</v>
      </c>
      <c r="S47" s="31">
        <v>1594.6482049999993</v>
      </c>
      <c r="T47" s="31">
        <v>7041.9754999999996</v>
      </c>
      <c r="U47" s="31">
        <v>3466.1409999999933</v>
      </c>
      <c r="V47" s="32">
        <f t="shared" si="2"/>
        <v>113447.43505952381</v>
      </c>
      <c r="W47" s="33">
        <v>3768.2492416514101</v>
      </c>
      <c r="X47" s="33">
        <v>2525.5395291698924</v>
      </c>
      <c r="Y47" s="33">
        <v>5407.3360513803</v>
      </c>
      <c r="Z47" s="34">
        <f t="shared" si="3"/>
        <v>11701.124822201602</v>
      </c>
      <c r="AA47" s="7"/>
    </row>
    <row r="48" spans="1:30" x14ac:dyDescent="0.25">
      <c r="A48" t="s">
        <v>90</v>
      </c>
      <c r="B48" s="5" t="s">
        <v>25</v>
      </c>
      <c r="C48" s="26">
        <v>3512.61487133333</v>
      </c>
      <c r="D48" s="26">
        <v>10124.161082573442</v>
      </c>
      <c r="E48" s="26">
        <v>9266.4907500000008</v>
      </c>
      <c r="F48" s="26">
        <v>11851.397069384901</v>
      </c>
      <c r="G48" s="26">
        <v>-104.60687537427199</v>
      </c>
      <c r="H48" s="26">
        <v>1446.5145390498201</v>
      </c>
      <c r="I48" s="27">
        <f t="shared" si="6"/>
        <v>36096.571436967221</v>
      </c>
      <c r="J48" s="28">
        <v>8682.2483333333294</v>
      </c>
      <c r="K48" s="28">
        <v>4487.2535583333338</v>
      </c>
      <c r="L48" s="28">
        <v>1473.0816666666699</v>
      </c>
      <c r="M48" s="28">
        <v>7790.9516666666705</v>
      </c>
      <c r="N48" s="28">
        <v>4626.6033333333362</v>
      </c>
      <c r="O48" s="28">
        <v>600.75333333333299</v>
      </c>
      <c r="P48" s="29">
        <f t="shared" si="7"/>
        <v>27660.891891666673</v>
      </c>
      <c r="Q48" s="30">
        <v>6644.7266666666701</v>
      </c>
      <c r="R48" s="31">
        <v>10298.256645452386</v>
      </c>
      <c r="S48" s="31">
        <v>7987.8237316666673</v>
      </c>
      <c r="T48" s="31">
        <v>4387.6108333333232</v>
      </c>
      <c r="U48" s="31">
        <v>1092.1302000000001</v>
      </c>
      <c r="V48" s="32">
        <f t="shared" si="2"/>
        <v>30410.548077119049</v>
      </c>
      <c r="W48" s="33">
        <v>5074.1346811583699</v>
      </c>
      <c r="X48" s="33">
        <v>8029.2279556151907</v>
      </c>
      <c r="Y48" s="33">
        <v>1256.8683281891799</v>
      </c>
      <c r="Z48" s="34">
        <f t="shared" si="3"/>
        <v>14360.230964962739</v>
      </c>
      <c r="AA48" s="7"/>
    </row>
    <row r="49" spans="1:27" ht="30" x14ac:dyDescent="0.25">
      <c r="A49" t="s">
        <v>91</v>
      </c>
      <c r="B49" s="5" t="s">
        <v>29</v>
      </c>
      <c r="C49" s="26">
        <v>29239.819583333399</v>
      </c>
      <c r="D49" s="26">
        <v>18360.412464002799</v>
      </c>
      <c r="E49" s="26">
        <v>4819.6802500000003</v>
      </c>
      <c r="F49" s="26">
        <v>32067.9175469652</v>
      </c>
      <c r="G49" s="26">
        <v>47656.884802591339</v>
      </c>
      <c r="H49" s="26">
        <v>1073.2217926891499</v>
      </c>
      <c r="I49" s="27">
        <f t="shared" si="6"/>
        <v>133217.93643958188</v>
      </c>
      <c r="J49" s="28">
        <v>57283.496666666702</v>
      </c>
      <c r="K49" s="28">
        <v>35524.613024999999</v>
      </c>
      <c r="L49" s="28">
        <v>2174.9566666666701</v>
      </c>
      <c r="M49" s="28">
        <v>45968.533333333326</v>
      </c>
      <c r="N49" s="28">
        <v>24847.194999999989</v>
      </c>
      <c r="O49" s="28">
        <v>147.715</v>
      </c>
      <c r="P49" s="29">
        <f t="shared" si="7"/>
        <v>165946.50969166667</v>
      </c>
      <c r="Q49" s="30">
        <v>23273.083333333299</v>
      </c>
      <c r="R49" s="31">
        <v>31245.770308095263</v>
      </c>
      <c r="S49" s="31">
        <v>53314.536483333257</v>
      </c>
      <c r="T49" s="31">
        <v>24134.584999999999</v>
      </c>
      <c r="U49" s="31">
        <v>152.71112499999992</v>
      </c>
      <c r="V49" s="32">
        <f t="shared" si="2"/>
        <v>132120.68624976181</v>
      </c>
      <c r="W49" s="33">
        <v>7444.9403161025102</v>
      </c>
      <c r="X49" s="33">
        <v>37928.658204441686</v>
      </c>
      <c r="Y49" s="33">
        <v>201.64872</v>
      </c>
      <c r="Z49" s="34">
        <f t="shared" si="3"/>
        <v>45575.247240544195</v>
      </c>
      <c r="AA49" s="7"/>
    </row>
    <row r="50" spans="1:27" x14ac:dyDescent="0.25">
      <c r="A50" t="s">
        <v>92</v>
      </c>
      <c r="B50" s="5" t="s">
        <v>25</v>
      </c>
      <c r="C50" s="26">
        <v>32401.92758</v>
      </c>
      <c r="D50" s="26">
        <v>165732.68959790244</v>
      </c>
      <c r="E50" s="26">
        <v>15121.652333333301</v>
      </c>
      <c r="F50" s="26">
        <v>1586.3452238264999</v>
      </c>
      <c r="G50" s="26">
        <v>1430.8467756159141</v>
      </c>
      <c r="H50" s="26">
        <v>14.4813810157367</v>
      </c>
      <c r="I50" s="27">
        <f t="shared" si="6"/>
        <v>216287.94289169388</v>
      </c>
      <c r="J50" s="28">
        <v>35105.466666666704</v>
      </c>
      <c r="K50" s="28">
        <v>18333.537994444476</v>
      </c>
      <c r="L50" s="28">
        <v>1051.06666666667</v>
      </c>
      <c r="M50" s="28">
        <v>1655.4683333333369</v>
      </c>
      <c r="N50" s="28">
        <v>1151.8416666666674</v>
      </c>
      <c r="O50" s="28">
        <v>181.405</v>
      </c>
      <c r="P50" s="29">
        <f t="shared" si="7"/>
        <v>57478.786327777852</v>
      </c>
      <c r="Q50" s="30">
        <v>10207.264999999999</v>
      </c>
      <c r="R50" s="31">
        <v>36369.508523214317</v>
      </c>
      <c r="S50" s="31">
        <v>1147.5772538333326</v>
      </c>
      <c r="T50" s="31">
        <v>925.0059</v>
      </c>
      <c r="U50" s="31">
        <v>467.67384999999928</v>
      </c>
      <c r="V50" s="32">
        <f t="shared" si="2"/>
        <v>49117.030527047646</v>
      </c>
      <c r="W50" s="33">
        <v>1305.07111921813</v>
      </c>
      <c r="X50" s="33">
        <v>340.34227111904289</v>
      </c>
      <c r="Y50" s="33">
        <v>1603.91800378072</v>
      </c>
      <c r="Z50" s="34">
        <f t="shared" si="3"/>
        <v>3249.3313941178931</v>
      </c>
      <c r="AA50" s="7"/>
    </row>
    <row r="51" spans="1:27" x14ac:dyDescent="0.25">
      <c r="A51" t="s">
        <v>93</v>
      </c>
      <c r="B51" s="5" t="s">
        <v>32</v>
      </c>
      <c r="C51" s="26">
        <v>100981.34654666699</v>
      </c>
      <c r="D51" s="26">
        <v>9809.9171190361067</v>
      </c>
      <c r="E51" s="26">
        <v>24217.9538333333</v>
      </c>
      <c r="F51" s="26">
        <v>16690.951161217301</v>
      </c>
      <c r="G51" s="26">
        <v>884.41332263544246</v>
      </c>
      <c r="H51" s="26">
        <v>22961.889024815398</v>
      </c>
      <c r="I51" s="27">
        <f t="shared" si="6"/>
        <v>175546.47100770453</v>
      </c>
      <c r="J51" s="28">
        <v>68720.398333333302</v>
      </c>
      <c r="K51" s="28">
        <v>34538.341138888856</v>
      </c>
      <c r="L51" s="28">
        <v>6106.7916666666697</v>
      </c>
      <c r="M51" s="28">
        <v>19531.900000000001</v>
      </c>
      <c r="N51" s="28">
        <v>24562.408333333333</v>
      </c>
      <c r="O51" s="28">
        <v>21658.15</v>
      </c>
      <c r="P51" s="29">
        <f t="shared" si="7"/>
        <v>175117.98947222217</v>
      </c>
      <c r="Q51" s="30">
        <v>312088.66666666698</v>
      </c>
      <c r="R51" s="31">
        <v>204735.40191190472</v>
      </c>
      <c r="S51" s="31">
        <v>20247.700433333324</v>
      </c>
      <c r="T51" s="31">
        <v>5599.0081666666765</v>
      </c>
      <c r="U51" s="31">
        <v>28578.864999999929</v>
      </c>
      <c r="V51" s="32">
        <f t="shared" si="2"/>
        <v>571249.64217857155</v>
      </c>
      <c r="W51" s="33">
        <v>0</v>
      </c>
      <c r="X51" s="33">
        <v>0</v>
      </c>
      <c r="Y51" s="33">
        <v>0</v>
      </c>
      <c r="Z51" s="34">
        <f t="shared" si="3"/>
        <v>0</v>
      </c>
      <c r="AA51" s="7"/>
    </row>
    <row r="52" spans="1:27" x14ac:dyDescent="0.25">
      <c r="A52" t="s">
        <v>94</v>
      </c>
      <c r="B52" s="5" t="s">
        <v>25</v>
      </c>
      <c r="C52" s="26">
        <v>1769.17325933333</v>
      </c>
      <c r="D52" s="26">
        <v>2082.3128425962955</v>
      </c>
      <c r="E52" s="26">
        <v>494.37758333333301</v>
      </c>
      <c r="F52" s="26">
        <v>2727.20735360655</v>
      </c>
      <c r="G52" s="26">
        <v>19.601823579263698</v>
      </c>
      <c r="H52" s="26">
        <v>0</v>
      </c>
      <c r="I52" s="27">
        <f t="shared" si="6"/>
        <v>7092.6728624487723</v>
      </c>
      <c r="J52" s="28">
        <v>7828.0783333333302</v>
      </c>
      <c r="K52" s="28">
        <v>5190.2338277777817</v>
      </c>
      <c r="L52" s="28">
        <v>159.00333333333299</v>
      </c>
      <c r="M52" s="28">
        <v>2338.085</v>
      </c>
      <c r="N52" s="28">
        <v>1337.25</v>
      </c>
      <c r="O52" s="28"/>
      <c r="P52" s="29">
        <f t="shared" si="7"/>
        <v>16852.650494444446</v>
      </c>
      <c r="Q52" s="30">
        <v>0</v>
      </c>
      <c r="R52" s="31">
        <v>3467.7992975190455</v>
      </c>
      <c r="S52" s="31">
        <v>3374.7848868333335</v>
      </c>
      <c r="T52" s="31">
        <v>1847.9978333333322</v>
      </c>
      <c r="U52" s="31">
        <v>0</v>
      </c>
      <c r="V52" s="32">
        <f t="shared" si="2"/>
        <v>8690.5820176857123</v>
      </c>
      <c r="W52" s="33">
        <v>1796.4490688144801</v>
      </c>
      <c r="X52" s="33">
        <v>7882.8504556901125</v>
      </c>
      <c r="Y52" s="33">
        <v>0</v>
      </c>
      <c r="Z52" s="34">
        <f t="shared" si="3"/>
        <v>9679.2995245045931</v>
      </c>
      <c r="AA52" s="7"/>
    </row>
    <row r="53" spans="1:27" x14ac:dyDescent="0.25">
      <c r="A53" t="s">
        <v>95</v>
      </c>
      <c r="B53" s="5" t="s">
        <v>32</v>
      </c>
      <c r="C53" s="26">
        <v>7533.1445933333398</v>
      </c>
      <c r="D53" s="26">
        <v>379.03156227693893</v>
      </c>
      <c r="E53" s="26">
        <v>1402.7447500000001</v>
      </c>
      <c r="F53" s="26">
        <v>17758.407362842197</v>
      </c>
      <c r="G53" s="26">
        <v>495.93922174337564</v>
      </c>
      <c r="H53" s="26">
        <v>1818.66216082438</v>
      </c>
      <c r="I53" s="27">
        <f t="shared" si="6"/>
        <v>29387.929651020229</v>
      </c>
      <c r="J53" s="28">
        <v>29003.3533333333</v>
      </c>
      <c r="K53" s="28">
        <v>11663.454030555524</v>
      </c>
      <c r="L53" s="28">
        <v>328.91833333333301</v>
      </c>
      <c r="M53" s="28">
        <v>10616.785000000003</v>
      </c>
      <c r="N53" s="28">
        <v>7952.4549999999999</v>
      </c>
      <c r="O53" s="28">
        <v>3396.7266666666701</v>
      </c>
      <c r="P53" s="29">
        <f t="shared" si="7"/>
        <v>62961.692363888833</v>
      </c>
      <c r="Q53" s="30">
        <v>85.195999999999998</v>
      </c>
      <c r="R53" s="31">
        <v>619.69138445238002</v>
      </c>
      <c r="S53" s="31">
        <v>10230.358281666673</v>
      </c>
      <c r="T53" s="31">
        <v>2609.9876499999996</v>
      </c>
      <c r="U53" s="31">
        <v>7516.4775</v>
      </c>
      <c r="V53" s="32">
        <f t="shared" si="2"/>
        <v>21061.710816119052</v>
      </c>
      <c r="W53" s="33">
        <v>2372.6211656419596</v>
      </c>
      <c r="X53" s="33">
        <v>13994.760149074202</v>
      </c>
      <c r="Y53" s="33">
        <v>6658.2464133245194</v>
      </c>
      <c r="Z53" s="34">
        <f t="shared" si="3"/>
        <v>23025.627728040679</v>
      </c>
      <c r="AA53" s="7"/>
    </row>
    <row r="54" spans="1:27" ht="30" x14ac:dyDescent="0.25">
      <c r="A54" t="s">
        <v>96</v>
      </c>
      <c r="B54" s="5" t="s">
        <v>29</v>
      </c>
      <c r="C54" s="26">
        <v>23569.45448</v>
      </c>
      <c r="D54" s="26">
        <v>852.73035629114656</v>
      </c>
      <c r="E54" s="26">
        <v>244.616166666667</v>
      </c>
      <c r="F54" s="26">
        <v>4390.4952025562498</v>
      </c>
      <c r="G54" s="26">
        <v>1174.5890340083254</v>
      </c>
      <c r="H54" s="26">
        <v>892.91308496898205</v>
      </c>
      <c r="I54" s="27">
        <f t="shared" si="6"/>
        <v>31124.79832449137</v>
      </c>
      <c r="J54" s="28">
        <v>28799.433333333302</v>
      </c>
      <c r="K54" s="28">
        <v>5478.9353361111143</v>
      </c>
      <c r="L54" s="28">
        <v>161.13333333333301</v>
      </c>
      <c r="M54" s="28">
        <v>4540.223333333337</v>
      </c>
      <c r="N54" s="28">
        <v>1736.2699999999998</v>
      </c>
      <c r="O54" s="28">
        <v>52.0683333333333</v>
      </c>
      <c r="P54" s="29">
        <f t="shared" si="7"/>
        <v>40768.063669444418</v>
      </c>
      <c r="Q54" s="30">
        <v>0</v>
      </c>
      <c r="R54" s="31">
        <v>777.39671778571346</v>
      </c>
      <c r="S54" s="31">
        <v>3981.6315328333408</v>
      </c>
      <c r="T54" s="31">
        <v>2530.9360999999999</v>
      </c>
      <c r="U54" s="31">
        <v>220.65680000000069</v>
      </c>
      <c r="V54" s="32">
        <f t="shared" si="2"/>
        <v>7510.6211506190548</v>
      </c>
      <c r="W54" s="33">
        <v>4549.24999999999</v>
      </c>
      <c r="X54" s="33">
        <v>3863.0856808676963</v>
      </c>
      <c r="Y54" s="33">
        <v>213.22292012325201</v>
      </c>
      <c r="Z54" s="34">
        <f t="shared" si="3"/>
        <v>8625.5586009909384</v>
      </c>
      <c r="AA54" s="7"/>
    </row>
    <row r="55" spans="1:27" x14ac:dyDescent="0.25">
      <c r="A55" t="s">
        <v>97</v>
      </c>
      <c r="B55" s="5" t="s">
        <v>25</v>
      </c>
      <c r="C55" s="26">
        <v>14182.507276666702</v>
      </c>
      <c r="D55" s="26">
        <v>20611.427972231933</v>
      </c>
      <c r="E55" s="26">
        <v>59637.330499999996</v>
      </c>
      <c r="F55" s="26">
        <v>37709.612381808402</v>
      </c>
      <c r="G55" s="26">
        <v>4505.0418700178443</v>
      </c>
      <c r="H55" s="26">
        <v>1942.14001604795</v>
      </c>
      <c r="I55" s="27">
        <f t="shared" si="6"/>
        <v>138588.06001677283</v>
      </c>
      <c r="J55" s="28">
        <v>180173.92333333299</v>
      </c>
      <c r="K55" s="28">
        <v>55269.773441666664</v>
      </c>
      <c r="L55" s="28">
        <v>12405.6166666667</v>
      </c>
      <c r="M55" s="28">
        <v>20741.519999999968</v>
      </c>
      <c r="N55" s="28">
        <v>14652.746666666701</v>
      </c>
      <c r="O55" s="28">
        <v>5193.24</v>
      </c>
      <c r="P55" s="29">
        <f t="shared" si="7"/>
        <v>288436.82010833302</v>
      </c>
      <c r="Q55" s="30">
        <v>3889.3083333333302</v>
      </c>
      <c r="R55" s="31">
        <v>13959.871416190483</v>
      </c>
      <c r="S55" s="31">
        <v>17887.525983333337</v>
      </c>
      <c r="T55" s="31">
        <v>11718.898999999999</v>
      </c>
      <c r="U55" s="31">
        <v>5564.0094999999928</v>
      </c>
      <c r="V55" s="32">
        <f t="shared" si="2"/>
        <v>53019.614232857144</v>
      </c>
      <c r="W55" s="33">
        <v>17320.933459350101</v>
      </c>
      <c r="X55" s="33">
        <v>30252.421605859297</v>
      </c>
      <c r="Y55" s="33">
        <v>29786.6496658547</v>
      </c>
      <c r="Z55" s="34">
        <f t="shared" si="3"/>
        <v>77360.004731064095</v>
      </c>
      <c r="AA55" s="7"/>
    </row>
    <row r="56" spans="1:27" ht="30" x14ac:dyDescent="0.25">
      <c r="A56" t="s">
        <v>98</v>
      </c>
      <c r="B56" s="5" t="s">
        <v>29</v>
      </c>
      <c r="C56" s="26">
        <v>4546.4122733333297</v>
      </c>
      <c r="D56" s="26">
        <v>125.45150359306437</v>
      </c>
      <c r="E56" s="26">
        <v>673.46216666666703</v>
      </c>
      <c r="F56" s="26">
        <v>1420.3128286755</v>
      </c>
      <c r="G56" s="26">
        <v>78.119210297729552</v>
      </c>
      <c r="H56" s="26">
        <v>734.09262304468996</v>
      </c>
      <c r="I56" s="27">
        <f t="shared" si="6"/>
        <v>7577.8506056109809</v>
      </c>
      <c r="J56" s="28">
        <v>8420.7800000000007</v>
      </c>
      <c r="K56" s="28">
        <v>34569.56812222219</v>
      </c>
      <c r="L56" s="28">
        <v>11.141666666666699</v>
      </c>
      <c r="M56" s="28">
        <v>1951.3883333333333</v>
      </c>
      <c r="N56" s="28">
        <v>1993.2150000000006</v>
      </c>
      <c r="O56" s="28">
        <v>34.744999999999997</v>
      </c>
      <c r="P56" s="29">
        <f t="shared" si="7"/>
        <v>46980.838122222201</v>
      </c>
      <c r="Q56" s="30">
        <v>0</v>
      </c>
      <c r="R56" s="31">
        <v>491.16010242857141</v>
      </c>
      <c r="S56" s="31">
        <v>2152.4169133333344</v>
      </c>
      <c r="T56" s="31">
        <v>775.7171333333323</v>
      </c>
      <c r="U56" s="31">
        <v>294.70700000000073</v>
      </c>
      <c r="V56" s="32">
        <f t="shared" si="2"/>
        <v>3714.0011490952388</v>
      </c>
      <c r="W56" s="33">
        <v>916.07197578931994</v>
      </c>
      <c r="X56" s="33">
        <v>1850.074609988086</v>
      </c>
      <c r="Y56" s="33">
        <v>148.03469833249099</v>
      </c>
      <c r="Z56" s="34">
        <f t="shared" si="3"/>
        <v>2914.1812841098972</v>
      </c>
      <c r="AA56" s="7"/>
    </row>
    <row r="57" spans="1:27" x14ac:dyDescent="0.25">
      <c r="A57" t="s">
        <v>99</v>
      </c>
      <c r="B57" s="5" t="s">
        <v>32</v>
      </c>
      <c r="C57" s="26">
        <v>24057.156420000003</v>
      </c>
      <c r="D57" s="26">
        <v>851.16180555652568</v>
      </c>
      <c r="E57" s="26">
        <v>0.4345</v>
      </c>
      <c r="F57" s="26">
        <v>428.43432837879902</v>
      </c>
      <c r="G57" s="26">
        <v>0</v>
      </c>
      <c r="H57" s="26">
        <v>0</v>
      </c>
      <c r="I57" s="27">
        <f t="shared" si="6"/>
        <v>25337.187053935329</v>
      </c>
      <c r="J57" s="28">
        <v>41595.151666666701</v>
      </c>
      <c r="K57" s="28">
        <v>7533.316419444448</v>
      </c>
      <c r="L57" s="28">
        <v>2842.3083333333302</v>
      </c>
      <c r="M57" s="28">
        <v>717.618333333333</v>
      </c>
      <c r="N57" s="28">
        <v>42206.636666666665</v>
      </c>
      <c r="O57" s="28">
        <v>1.7333333333333301</v>
      </c>
      <c r="P57" s="29">
        <f t="shared" si="7"/>
        <v>94896.764752777803</v>
      </c>
      <c r="Q57" s="30">
        <v>16550.4666666667</v>
      </c>
      <c r="R57" s="31">
        <v>19720.952944257107</v>
      </c>
      <c r="S57" s="31">
        <v>346.81061166666683</v>
      </c>
      <c r="T57" s="31">
        <v>125.92726999999999</v>
      </c>
      <c r="U57" s="31">
        <v>1.9570445999999999</v>
      </c>
      <c r="V57" s="32">
        <f t="shared" si="2"/>
        <v>36746.114537190479</v>
      </c>
      <c r="W57" s="33">
        <v>172.145125407975</v>
      </c>
      <c r="X57" s="33">
        <v>642.60062293942076</v>
      </c>
      <c r="Y57" s="33">
        <v>3.7366874999999999</v>
      </c>
      <c r="Z57" s="34">
        <f t="shared" si="3"/>
        <v>818.48243584739578</v>
      </c>
      <c r="AA57" s="7"/>
    </row>
    <row r="58" spans="1:27" ht="30" x14ac:dyDescent="0.25">
      <c r="A58" t="s">
        <v>100</v>
      </c>
      <c r="B58" s="5" t="s">
        <v>29</v>
      </c>
      <c r="C58" s="26">
        <v>33956.432913333294</v>
      </c>
      <c r="D58" s="26">
        <v>20809.283154155375</v>
      </c>
      <c r="E58" s="26">
        <v>5081.6040000000003</v>
      </c>
      <c r="F58" s="26">
        <v>11275.271111648601</v>
      </c>
      <c r="G58" s="26">
        <v>1847.046039174423</v>
      </c>
      <c r="H58" s="26">
        <v>272.93685727719799</v>
      </c>
      <c r="I58" s="27">
        <f t="shared" si="6"/>
        <v>73242.574075588884</v>
      </c>
      <c r="J58" s="28">
        <v>77610.421666666705</v>
      </c>
      <c r="K58" s="28">
        <v>16927.891902777716</v>
      </c>
      <c r="L58" s="28">
        <v>1100.9083333333299</v>
      </c>
      <c r="M58" s="28">
        <v>12141.934999999969</v>
      </c>
      <c r="N58" s="28">
        <v>4608.2883333333293</v>
      </c>
      <c r="O58" s="28">
        <v>85.633333333333297</v>
      </c>
      <c r="P58" s="29">
        <f t="shared" si="7"/>
        <v>112475.07856944438</v>
      </c>
      <c r="Q58" s="30">
        <v>14773.083333333299</v>
      </c>
      <c r="R58" s="31">
        <v>15861.766205904765</v>
      </c>
      <c r="S58" s="31">
        <v>11814.508858333333</v>
      </c>
      <c r="T58" s="31">
        <v>5127.2759999999998</v>
      </c>
      <c r="U58" s="31">
        <v>72.596964999999926</v>
      </c>
      <c r="V58" s="32">
        <f t="shared" si="2"/>
        <v>47649.231362571394</v>
      </c>
      <c r="W58" s="33">
        <v>5342.7122554323496</v>
      </c>
      <c r="X58" s="33">
        <v>15085.411465862948</v>
      </c>
      <c r="Y58" s="33">
        <v>108.229500564706</v>
      </c>
      <c r="Z58" s="34">
        <f t="shared" si="3"/>
        <v>20536.353221860005</v>
      </c>
      <c r="AA58" s="7"/>
    </row>
    <row r="59" spans="1:27" ht="30" x14ac:dyDescent="0.25">
      <c r="A59" t="s">
        <v>101</v>
      </c>
      <c r="B59" s="5" t="s">
        <v>29</v>
      </c>
      <c r="C59" s="26">
        <v>25892.491721800001</v>
      </c>
      <c r="D59" s="26">
        <v>927.41158489478994</v>
      </c>
      <c r="E59" s="26">
        <v>7502.2768333333306</v>
      </c>
      <c r="F59" s="26">
        <v>8653.4986282102091</v>
      </c>
      <c r="G59" s="26">
        <v>1298.3822947019985</v>
      </c>
      <c r="H59" s="26">
        <v>1423.7052865662299</v>
      </c>
      <c r="I59" s="27">
        <f t="shared" si="6"/>
        <v>45697.766349506564</v>
      </c>
      <c r="J59" s="28">
        <v>49924.141666666699</v>
      </c>
      <c r="K59" s="28">
        <v>6955.5446888888855</v>
      </c>
      <c r="L59" s="28">
        <v>132.088333333333</v>
      </c>
      <c r="M59" s="28">
        <v>13413.186666666699</v>
      </c>
      <c r="N59" s="28">
        <v>7078.6033333333298</v>
      </c>
      <c r="O59" s="28">
        <v>1535.2083333333301</v>
      </c>
      <c r="P59" s="29">
        <f t="shared" si="7"/>
        <v>79038.773022222274</v>
      </c>
      <c r="Q59" s="30">
        <v>8104.83</v>
      </c>
      <c r="R59" s="31">
        <v>5178.8915178571388</v>
      </c>
      <c r="S59" s="31">
        <v>8356.819856666667</v>
      </c>
      <c r="T59" s="31">
        <v>4453.7286666666769</v>
      </c>
      <c r="U59" s="31">
        <v>1846.4848500000001</v>
      </c>
      <c r="V59" s="32">
        <f t="shared" si="2"/>
        <v>27940.754891190481</v>
      </c>
      <c r="W59" s="33">
        <v>8639.2083333333394</v>
      </c>
      <c r="X59" s="33">
        <v>9783.6921254133322</v>
      </c>
      <c r="Y59" s="33">
        <v>1004.1802774517402</v>
      </c>
      <c r="Z59" s="34">
        <f t="shared" si="3"/>
        <v>19427.080736198412</v>
      </c>
      <c r="AA59" s="7"/>
    </row>
    <row r="60" spans="1:27" x14ac:dyDescent="0.25">
      <c r="A60" t="s">
        <v>102</v>
      </c>
      <c r="B60" s="5" t="s">
        <v>32</v>
      </c>
      <c r="C60" s="26">
        <v>15569.4505266667</v>
      </c>
      <c r="D60" s="26">
        <v>362.51585459697191</v>
      </c>
      <c r="E60" s="26">
        <v>0</v>
      </c>
      <c r="F60" s="26">
        <v>7024.1089491065895</v>
      </c>
      <c r="G60" s="26">
        <v>6078.6941585683935</v>
      </c>
      <c r="H60" s="26">
        <v>10098.950435811101</v>
      </c>
      <c r="I60" s="27">
        <f t="shared" si="6"/>
        <v>39133.719924749756</v>
      </c>
      <c r="J60" s="28">
        <v>0</v>
      </c>
      <c r="K60" s="28">
        <v>12169.495158333333</v>
      </c>
      <c r="L60" s="28">
        <v>55.598333333333301</v>
      </c>
      <c r="M60" s="28">
        <v>10403.45333333334</v>
      </c>
      <c r="N60" s="28">
        <v>6408.5366666666696</v>
      </c>
      <c r="O60" s="28">
        <v>28517.1933333333</v>
      </c>
      <c r="P60" s="29">
        <f t="shared" si="7"/>
        <v>57554.276824999972</v>
      </c>
      <c r="Q60" s="30">
        <v>1333.99</v>
      </c>
      <c r="R60" s="31">
        <v>3122.9732538095241</v>
      </c>
      <c r="S60" s="31">
        <v>11762.893816666674</v>
      </c>
      <c r="T60" s="31">
        <v>5324.8596666666772</v>
      </c>
      <c r="U60" s="31">
        <v>20845.338500000009</v>
      </c>
      <c r="V60" s="32">
        <f t="shared" si="2"/>
        <v>42390.055237142886</v>
      </c>
      <c r="W60" s="33">
        <v>7260.7007514403103</v>
      </c>
      <c r="X60" s="33">
        <v>16395.559204484489</v>
      </c>
      <c r="Y60" s="33">
        <v>14415.2567063612</v>
      </c>
      <c r="Z60" s="34">
        <f t="shared" si="3"/>
        <v>38071.516662285998</v>
      </c>
      <c r="AA60" s="7"/>
    </row>
    <row r="61" spans="1:27" x14ac:dyDescent="0.25">
      <c r="A61" t="s">
        <v>103</v>
      </c>
      <c r="B61" s="5" t="s">
        <v>25</v>
      </c>
      <c r="C61" s="26">
        <v>739.67417333333401</v>
      </c>
      <c r="D61" s="26">
        <v>217.5416578472207</v>
      </c>
      <c r="E61" s="26">
        <v>3930.5273333333303</v>
      </c>
      <c r="F61" s="26">
        <v>1199.5396315129999</v>
      </c>
      <c r="G61" s="26">
        <v>783.11159454621679</v>
      </c>
      <c r="H61" s="26">
        <v>15.2101549370222</v>
      </c>
      <c r="I61" s="27">
        <f t="shared" si="6"/>
        <v>6885.6045455101239</v>
      </c>
      <c r="J61" s="28">
        <v>40.3183333333333</v>
      </c>
      <c r="K61" s="28">
        <v>4610.4483333333328</v>
      </c>
      <c r="L61" s="28">
        <v>200.83166666666699</v>
      </c>
      <c r="M61" s="28">
        <v>875.1583333333333</v>
      </c>
      <c r="N61" s="28">
        <v>3287.9349999999999</v>
      </c>
      <c r="O61" s="28">
        <v>12.1216666666667</v>
      </c>
      <c r="P61" s="29">
        <f t="shared" si="7"/>
        <v>9026.8133333333335</v>
      </c>
      <c r="Q61" s="30">
        <v>0</v>
      </c>
      <c r="R61" s="31">
        <v>972.66713216666608</v>
      </c>
      <c r="S61" s="31">
        <v>804.26991050000049</v>
      </c>
      <c r="T61" s="31">
        <v>590.60993333333226</v>
      </c>
      <c r="U61" s="31">
        <v>22.043045499999927</v>
      </c>
      <c r="V61" s="32">
        <f t="shared" si="2"/>
        <v>2389.5900214999988</v>
      </c>
      <c r="W61" s="33">
        <v>627.71904247631301</v>
      </c>
      <c r="X61" s="33">
        <v>426.23530587055154</v>
      </c>
      <c r="Y61" s="33">
        <v>15.668284106891701</v>
      </c>
      <c r="Z61" s="34">
        <f t="shared" si="3"/>
        <v>1069.6226324537563</v>
      </c>
      <c r="AA61" s="7"/>
    </row>
    <row r="62" spans="1:27" x14ac:dyDescent="0.25">
      <c r="A62" t="s">
        <v>104</v>
      </c>
      <c r="B62" s="5" t="s">
        <v>25</v>
      </c>
      <c r="C62" s="26">
        <v>1848.6766100000002</v>
      </c>
      <c r="D62" s="26">
        <v>6078.0910819257278</v>
      </c>
      <c r="E62" s="26">
        <v>4909.9297500000002</v>
      </c>
      <c r="F62" s="26">
        <v>6362.3214786267799</v>
      </c>
      <c r="G62" s="26">
        <v>123.681573703605</v>
      </c>
      <c r="H62" s="26">
        <v>401.22499057003597</v>
      </c>
      <c r="I62" s="27">
        <f t="shared" si="6"/>
        <v>19723.925484826152</v>
      </c>
      <c r="J62" s="28">
        <v>9332.6866666666701</v>
      </c>
      <c r="K62" s="28">
        <v>11540.941500000001</v>
      </c>
      <c r="L62" s="28">
        <v>842.243333333333</v>
      </c>
      <c r="M62" s="28">
        <v>3553.4666666666631</v>
      </c>
      <c r="N62" s="28">
        <v>2187.9983333333366</v>
      </c>
      <c r="O62" s="28">
        <v>126.565</v>
      </c>
      <c r="P62" s="29">
        <f t="shared" si="7"/>
        <v>27583.9015</v>
      </c>
      <c r="Q62" s="30">
        <v>0</v>
      </c>
      <c r="R62" s="31">
        <v>2846.9584060190518</v>
      </c>
      <c r="S62" s="31">
        <v>3633.5296399999997</v>
      </c>
      <c r="T62" s="31">
        <v>2059.3604833333325</v>
      </c>
      <c r="U62" s="31">
        <v>230.0957049999993</v>
      </c>
      <c r="V62" s="32">
        <f t="shared" si="2"/>
        <v>8769.9442343523842</v>
      </c>
      <c r="W62" s="33">
        <v>2690.6398589396099</v>
      </c>
      <c r="X62" s="33">
        <v>4036.1775163688617</v>
      </c>
      <c r="Y62" s="33">
        <v>331.79219792004801</v>
      </c>
      <c r="Z62" s="34">
        <f t="shared" si="3"/>
        <v>7058.6095732285203</v>
      </c>
      <c r="AA62" s="7"/>
    </row>
    <row r="63" spans="1:27" x14ac:dyDescent="0.25">
      <c r="A63" t="s">
        <v>105</v>
      </c>
      <c r="B63" s="5" t="s">
        <v>25</v>
      </c>
      <c r="C63" s="26">
        <v>5393.5920866666693</v>
      </c>
      <c r="D63" s="26">
        <v>1220.7873962798801</v>
      </c>
      <c r="E63" s="26">
        <v>765.92083333333505</v>
      </c>
      <c r="F63" s="26">
        <v>503.29077302744599</v>
      </c>
      <c r="G63" s="26">
        <v>4.4499033436787503</v>
      </c>
      <c r="H63" s="26">
        <v>649.547815344931</v>
      </c>
      <c r="I63" s="27">
        <f t="shared" si="6"/>
        <v>8537.5888079959404</v>
      </c>
      <c r="J63" s="28">
        <v>5861.3649999999998</v>
      </c>
      <c r="K63" s="28">
        <v>6134.0572944444484</v>
      </c>
      <c r="L63" s="28">
        <v>70.738333333333301</v>
      </c>
      <c r="M63" s="28">
        <v>359.98166666666629</v>
      </c>
      <c r="N63" s="28">
        <v>254.11833333333331</v>
      </c>
      <c r="O63" s="28">
        <v>580.91833333333295</v>
      </c>
      <c r="P63" s="29">
        <f t="shared" si="7"/>
        <v>13261.178961111114</v>
      </c>
      <c r="Q63" s="30">
        <v>1756.60666666667</v>
      </c>
      <c r="R63" s="31">
        <v>1912.8725515023802</v>
      </c>
      <c r="S63" s="31">
        <v>332.77431400000069</v>
      </c>
      <c r="T63" s="31">
        <v>221.355345</v>
      </c>
      <c r="U63" s="31">
        <v>310.2819999999993</v>
      </c>
      <c r="V63" s="32">
        <f t="shared" si="2"/>
        <v>4533.8908771690503</v>
      </c>
      <c r="W63" s="33">
        <v>343.08837276412504</v>
      </c>
      <c r="X63" s="33">
        <v>433.80453115477502</v>
      </c>
      <c r="Y63" s="33">
        <v>232.81366179694902</v>
      </c>
      <c r="Z63" s="34">
        <f t="shared" si="3"/>
        <v>1009.7065657158491</v>
      </c>
      <c r="AA63" s="7"/>
    </row>
    <row r="64" spans="1:27" x14ac:dyDescent="0.25">
      <c r="A64" t="s">
        <v>106</v>
      </c>
      <c r="B64" s="5" t="s">
        <v>25</v>
      </c>
      <c r="C64" s="26">
        <v>3222.200652</v>
      </c>
      <c r="D64" s="26">
        <v>23.169063234301557</v>
      </c>
      <c r="E64" s="26">
        <v>4863.8608333333304</v>
      </c>
      <c r="F64" s="26">
        <v>10140.6399805457</v>
      </c>
      <c r="G64" s="26">
        <v>35.552389611202557</v>
      </c>
      <c r="H64" s="26">
        <v>0</v>
      </c>
      <c r="I64" s="27">
        <f t="shared" si="6"/>
        <v>18285.422918724533</v>
      </c>
      <c r="J64" s="28">
        <v>16401.14</v>
      </c>
      <c r="K64" s="28">
        <v>9429.8312166666674</v>
      </c>
      <c r="L64" s="28">
        <v>0</v>
      </c>
      <c r="M64" s="28">
        <v>14275.753333333299</v>
      </c>
      <c r="N64" s="28">
        <v>5298.6666666666633</v>
      </c>
      <c r="O64" s="28">
        <v>5.8066666666666702</v>
      </c>
      <c r="P64" s="29">
        <f t="shared" si="7"/>
        <v>45411.197883333291</v>
      </c>
      <c r="Q64" s="30">
        <v>0</v>
      </c>
      <c r="R64" s="31">
        <v>276.12223025714286</v>
      </c>
      <c r="S64" s="31">
        <v>12499.95152666666</v>
      </c>
      <c r="T64" s="31">
        <v>4089.680166666677</v>
      </c>
      <c r="U64" s="31">
        <v>3.1178244999999927</v>
      </c>
      <c r="V64" s="32">
        <f t="shared" si="2"/>
        <v>16868.871748090482</v>
      </c>
      <c r="W64" s="33">
        <v>7010.5411924641603</v>
      </c>
      <c r="X64" s="33">
        <v>14394.536848109577</v>
      </c>
      <c r="Y64" s="33">
        <v>5.6244825000000001</v>
      </c>
      <c r="Z64" s="34">
        <f t="shared" si="3"/>
        <v>21410.702523073738</v>
      </c>
      <c r="AA64" s="7"/>
    </row>
    <row r="65" spans="1:27" x14ac:dyDescent="0.25">
      <c r="A65" t="s">
        <v>107</v>
      </c>
      <c r="B65" s="5" t="s">
        <v>25</v>
      </c>
      <c r="C65" s="26">
        <v>15661.839644</v>
      </c>
      <c r="D65" s="26">
        <v>10716.866261198174</v>
      </c>
      <c r="E65" s="26">
        <v>30322.087583333399</v>
      </c>
      <c r="F65" s="26">
        <v>24876.491186208699</v>
      </c>
      <c r="G65" s="26">
        <v>3126.4802557315652</v>
      </c>
      <c r="H65" s="26">
        <v>0</v>
      </c>
      <c r="I65" s="27">
        <f t="shared" si="6"/>
        <v>84703.764930471851</v>
      </c>
      <c r="J65" s="28">
        <v>1910.30833333333</v>
      </c>
      <c r="K65" s="28">
        <v>14037.375183333332</v>
      </c>
      <c r="L65" s="28">
        <v>999.89</v>
      </c>
      <c r="M65" s="28">
        <v>13595.493333333334</v>
      </c>
      <c r="N65" s="28">
        <v>10860.005000000001</v>
      </c>
      <c r="O65" s="28">
        <v>7.97</v>
      </c>
      <c r="P65" s="29">
        <f t="shared" si="7"/>
        <v>41411.041849999994</v>
      </c>
      <c r="Q65" s="30">
        <v>0</v>
      </c>
      <c r="R65" s="31">
        <v>3822.5722948333364</v>
      </c>
      <c r="S65" s="31">
        <v>19379.473335000006</v>
      </c>
      <c r="T65" s="31">
        <v>12506.7485</v>
      </c>
      <c r="U65" s="31">
        <v>3.6968610000000002</v>
      </c>
      <c r="V65" s="32">
        <f t="shared" si="2"/>
        <v>35712.490990833336</v>
      </c>
      <c r="W65" s="33">
        <v>9151.9750000001495</v>
      </c>
      <c r="X65" s="33">
        <v>20004.61203255556</v>
      </c>
      <c r="Y65" s="33">
        <v>5.0491349999999997</v>
      </c>
      <c r="Z65" s="34">
        <f t="shared" si="3"/>
        <v>29161.636167555713</v>
      </c>
      <c r="AA65" s="7"/>
    </row>
    <row r="66" spans="1:27" x14ac:dyDescent="0.25">
      <c r="A66" t="s">
        <v>108</v>
      </c>
      <c r="B66" s="5" t="s">
        <v>32</v>
      </c>
      <c r="C66" s="26">
        <v>2488.5745133333298</v>
      </c>
      <c r="D66" s="26">
        <v>122.88027609254361</v>
      </c>
      <c r="E66" s="26">
        <v>0</v>
      </c>
      <c r="F66" s="26">
        <v>2232.8588383980004</v>
      </c>
      <c r="G66" s="26">
        <v>13.991645567730707</v>
      </c>
      <c r="H66" s="26">
        <v>5941.9924739273001</v>
      </c>
      <c r="I66" s="27">
        <f t="shared" ref="I66:I97" si="8">SUM(C66:H66)</f>
        <v>10800.297747318906</v>
      </c>
      <c r="J66" s="28">
        <v>3774.6483333333299</v>
      </c>
      <c r="K66" s="28">
        <v>9855.4187722221905</v>
      </c>
      <c r="L66" s="28">
        <v>20.385000000000002</v>
      </c>
      <c r="M66" s="28">
        <v>1314.829999999997</v>
      </c>
      <c r="N66" s="28">
        <v>4257.2666666666664</v>
      </c>
      <c r="O66" s="28">
        <v>1853.0916666666701</v>
      </c>
      <c r="P66" s="29">
        <f t="shared" ref="P66:P80" si="9">SUM(J66+K66+L66+M66+O66+N66)</f>
        <v>21075.640438888855</v>
      </c>
      <c r="Q66" s="30">
        <v>269.60050000000001</v>
      </c>
      <c r="R66" s="31">
        <v>123.79800002142861</v>
      </c>
      <c r="S66" s="31">
        <v>1412.5145303333334</v>
      </c>
      <c r="T66" s="31">
        <v>1032.1382833333323</v>
      </c>
      <c r="U66" s="31">
        <v>4703.8739999999998</v>
      </c>
      <c r="V66" s="32">
        <f t="shared" si="2"/>
        <v>7541.9253136880943</v>
      </c>
      <c r="W66" s="33">
        <v>6749.7333333333299</v>
      </c>
      <c r="X66" s="33">
        <v>2608.5987533407092</v>
      </c>
      <c r="Y66" s="33">
        <v>742.43755262261607</v>
      </c>
      <c r="Z66" s="34">
        <f t="shared" si="3"/>
        <v>10100.769639296655</v>
      </c>
      <c r="AA66" s="7"/>
    </row>
    <row r="67" spans="1:27" x14ac:dyDescent="0.25">
      <c r="A67" t="s">
        <v>109</v>
      </c>
      <c r="B67" s="5" t="s">
        <v>25</v>
      </c>
      <c r="C67" s="26">
        <v>13255.169957333301</v>
      </c>
      <c r="D67" s="26">
        <v>99106.470027850242</v>
      </c>
      <c r="E67" s="26">
        <v>47139.800583333301</v>
      </c>
      <c r="F67" s="26">
        <v>50554.423820417702</v>
      </c>
      <c r="G67" s="26">
        <v>476.76231055825099</v>
      </c>
      <c r="H67" s="26">
        <v>0.372954559630372</v>
      </c>
      <c r="I67" s="27">
        <f t="shared" si="8"/>
        <v>210532.99965405243</v>
      </c>
      <c r="J67" s="28">
        <v>13279.466666666667</v>
      </c>
      <c r="K67" s="28">
        <v>15757.638844444476</v>
      </c>
      <c r="L67" s="28">
        <v>18005.756666666668</v>
      </c>
      <c r="M67" s="28">
        <v>43997.51666666667</v>
      </c>
      <c r="N67" s="28">
        <v>24790.394999999968</v>
      </c>
      <c r="O67" s="28">
        <v>18.533333333333331</v>
      </c>
      <c r="P67" s="29">
        <f t="shared" si="9"/>
        <v>115849.30717777778</v>
      </c>
      <c r="Q67" s="30">
        <v>0</v>
      </c>
      <c r="R67" s="31">
        <v>52739.607371714279</v>
      </c>
      <c r="S67" s="31">
        <v>40721.43563166666</v>
      </c>
      <c r="T67" s="31">
        <v>21620.164666666678</v>
      </c>
      <c r="U67" s="31">
        <v>16.845188499999992</v>
      </c>
      <c r="V67" s="32">
        <f t="shared" ref="V67:V80" si="10">SUM(Q67:U67)</f>
        <v>115098.05285854761</v>
      </c>
      <c r="W67" s="33">
        <v>29290.0853972929</v>
      </c>
      <c r="X67" s="33">
        <v>47181.202111854625</v>
      </c>
      <c r="Y67" s="33">
        <v>18.884502000000001</v>
      </c>
      <c r="Z67" s="34">
        <f t="shared" ref="Z67:Z80" si="11">SUM(W67:Y67)</f>
        <v>76490.17201114753</v>
      </c>
      <c r="AA67" s="7"/>
    </row>
    <row r="68" spans="1:27" ht="30" x14ac:dyDescent="0.25">
      <c r="A68" t="s">
        <v>110</v>
      </c>
      <c r="B68" s="5" t="s">
        <v>29</v>
      </c>
      <c r="C68" s="26">
        <v>2782.46063333333</v>
      </c>
      <c r="D68" s="26">
        <v>30.264537895729589</v>
      </c>
      <c r="E68" s="26">
        <v>526.87616666666702</v>
      </c>
      <c r="F68" s="26">
        <v>7.5865469507362304</v>
      </c>
      <c r="G68" s="26">
        <v>0.62375569097785122</v>
      </c>
      <c r="H68" s="26">
        <v>416.11166030511902</v>
      </c>
      <c r="I68" s="27">
        <f t="shared" si="8"/>
        <v>3763.9233008425595</v>
      </c>
      <c r="J68" s="28">
        <v>0</v>
      </c>
      <c r="K68" s="28">
        <v>50.440041666666666</v>
      </c>
      <c r="L68" s="28">
        <v>89.2</v>
      </c>
      <c r="M68" s="28">
        <v>101.39499999999998</v>
      </c>
      <c r="N68" s="28">
        <v>2041.6866666666667</v>
      </c>
      <c r="O68" s="28">
        <v>274.23666666666702</v>
      </c>
      <c r="P68" s="29">
        <f t="shared" si="9"/>
        <v>2556.9583750000002</v>
      </c>
      <c r="Q68" s="30">
        <v>2672.46333333333</v>
      </c>
      <c r="R68" s="31">
        <v>2604.160791597616</v>
      </c>
      <c r="S68" s="31">
        <v>148.68009101666675</v>
      </c>
      <c r="T68" s="31">
        <v>115.73317833333323</v>
      </c>
      <c r="U68" s="31">
        <v>304.82339999999999</v>
      </c>
      <c r="V68" s="32">
        <f t="shared" si="10"/>
        <v>5845.8607942809458</v>
      </c>
      <c r="W68" s="33">
        <v>104.478895452226</v>
      </c>
      <c r="X68" s="33">
        <v>76.489270962995164</v>
      </c>
      <c r="Y68" s="33">
        <v>746.57689353203205</v>
      </c>
      <c r="Z68" s="34">
        <f t="shared" si="11"/>
        <v>927.54505994725321</v>
      </c>
      <c r="AA68" s="7"/>
    </row>
    <row r="69" spans="1:27" x14ac:dyDescent="0.25">
      <c r="A69" t="s">
        <v>111</v>
      </c>
      <c r="B69" s="5" t="s">
        <v>25</v>
      </c>
      <c r="C69" s="26">
        <v>305.20555999999999</v>
      </c>
      <c r="D69" s="26">
        <v>145.3359348972445</v>
      </c>
      <c r="E69" s="26">
        <v>652.48058333333302</v>
      </c>
      <c r="F69" s="26">
        <v>543.72215316459892</v>
      </c>
      <c r="G69" s="26">
        <v>32.892633632097002</v>
      </c>
      <c r="H69" s="26">
        <v>0</v>
      </c>
      <c r="I69" s="27">
        <f t="shared" si="8"/>
        <v>1679.6368650272734</v>
      </c>
      <c r="J69" s="28">
        <v>160.791666666667</v>
      </c>
      <c r="K69" s="28">
        <v>861.04715277777711</v>
      </c>
      <c r="L69" s="28">
        <v>48.274999999999999</v>
      </c>
      <c r="M69" s="28">
        <v>482.52333333333297</v>
      </c>
      <c r="N69" s="28">
        <v>292.64500000000032</v>
      </c>
      <c r="O69" s="28">
        <v>6.3333333333333297E-2</v>
      </c>
      <c r="P69" s="29">
        <f t="shared" si="9"/>
        <v>1845.3454861111104</v>
      </c>
      <c r="Q69" s="30">
        <v>0</v>
      </c>
      <c r="R69" s="31">
        <v>138.03336069761872</v>
      </c>
      <c r="S69" s="31">
        <v>637.5610058333333</v>
      </c>
      <c r="T69" s="31">
        <v>374.14985000000001</v>
      </c>
      <c r="U69" s="31">
        <v>0.13362132000000002</v>
      </c>
      <c r="V69" s="32">
        <f t="shared" si="10"/>
        <v>1149.8778378509521</v>
      </c>
      <c r="W69" s="33">
        <v>364.27335477215303</v>
      </c>
      <c r="X69" s="33">
        <v>502.28753722098446</v>
      </c>
      <c r="Y69" s="33">
        <v>5.2500000000000005E-2</v>
      </c>
      <c r="Z69" s="34">
        <f t="shared" si="11"/>
        <v>866.6133919931375</v>
      </c>
      <c r="AA69" s="7"/>
    </row>
    <row r="70" spans="1:27" x14ac:dyDescent="0.25">
      <c r="A70" t="s">
        <v>112</v>
      </c>
      <c r="B70" s="5" t="s">
        <v>25</v>
      </c>
      <c r="C70" s="26">
        <v>25516.124744000001</v>
      </c>
      <c r="D70" s="26">
        <v>62302.214181549432</v>
      </c>
      <c r="E70" s="26">
        <v>23603.926500000001</v>
      </c>
      <c r="F70" s="26">
        <v>20662.3800174719</v>
      </c>
      <c r="G70" s="26">
        <v>1473.4788168796749</v>
      </c>
      <c r="H70" s="26">
        <v>522.934132459745</v>
      </c>
      <c r="I70" s="27">
        <f t="shared" si="8"/>
        <v>134081.05839236078</v>
      </c>
      <c r="J70" s="28">
        <v>90559.131666666653</v>
      </c>
      <c r="K70" s="28">
        <v>35236.865399999995</v>
      </c>
      <c r="L70" s="28">
        <v>7490.5749999999998</v>
      </c>
      <c r="M70" s="28">
        <v>15014.788333333334</v>
      </c>
      <c r="N70" s="28">
        <v>15706.193333333333</v>
      </c>
      <c r="O70" s="28">
        <v>1807.3683333333336</v>
      </c>
      <c r="P70" s="29">
        <f t="shared" si="9"/>
        <v>165814.92206666665</v>
      </c>
      <c r="Q70" s="35">
        <v>22360.033333333336</v>
      </c>
      <c r="R70" s="31">
        <v>54190.373960714292</v>
      </c>
      <c r="S70" s="31">
        <v>13759.384418333337</v>
      </c>
      <c r="T70" s="31">
        <v>8426.445833333335</v>
      </c>
      <c r="U70" s="31">
        <v>1026.2108500000002</v>
      </c>
      <c r="V70" s="32">
        <f t="shared" si="10"/>
        <v>99762.448395714309</v>
      </c>
      <c r="W70" s="33">
        <v>9523.1418750000303</v>
      </c>
      <c r="X70" s="33">
        <v>14615.418569623744</v>
      </c>
      <c r="Y70" s="33">
        <v>3081.0424577664999</v>
      </c>
      <c r="Z70" s="34">
        <f t="shared" si="11"/>
        <v>27219.602902390274</v>
      </c>
      <c r="AA70" s="6"/>
    </row>
    <row r="71" spans="1:27" x14ac:dyDescent="0.25">
      <c r="A71" t="s">
        <v>113</v>
      </c>
      <c r="B71" s="5" t="s">
        <v>32</v>
      </c>
      <c r="C71" s="26">
        <v>60413.686387999995</v>
      </c>
      <c r="D71" s="26">
        <v>3332.3861039562262</v>
      </c>
      <c r="E71" s="26">
        <v>1332.1348333333301</v>
      </c>
      <c r="F71" s="26">
        <v>8985.6728497416898</v>
      </c>
      <c r="G71" s="26">
        <v>735.27017171264959</v>
      </c>
      <c r="H71" s="26">
        <v>18247.5469452297</v>
      </c>
      <c r="I71" s="27">
        <f t="shared" si="8"/>
        <v>93046.697291973585</v>
      </c>
      <c r="J71" s="28">
        <v>15215.21</v>
      </c>
      <c r="K71" s="28">
        <v>27037.194922222287</v>
      </c>
      <c r="L71" s="28">
        <v>1250.915</v>
      </c>
      <c r="M71" s="28">
        <v>10032.363333333331</v>
      </c>
      <c r="N71" s="28">
        <v>11232.668333333337</v>
      </c>
      <c r="O71" s="28">
        <v>33615.598333333299</v>
      </c>
      <c r="P71" s="29">
        <f t="shared" si="9"/>
        <v>98383.949922222251</v>
      </c>
      <c r="Q71" s="30">
        <v>4269.8883333333297</v>
      </c>
      <c r="R71" s="31">
        <v>12179.32461904762</v>
      </c>
      <c r="S71" s="31">
        <v>10862.22328333334</v>
      </c>
      <c r="T71" s="31">
        <v>8506.539499999999</v>
      </c>
      <c r="U71" s="31">
        <v>43225.490000000078</v>
      </c>
      <c r="V71" s="32">
        <f t="shared" si="10"/>
        <v>79043.465735714359</v>
      </c>
      <c r="W71" s="33">
        <v>6183.2083333333703</v>
      </c>
      <c r="X71" s="33">
        <v>14185.46641990754</v>
      </c>
      <c r="Y71" s="33">
        <v>30445.714130192802</v>
      </c>
      <c r="Z71" s="34">
        <f t="shared" si="11"/>
        <v>50814.388883433712</v>
      </c>
      <c r="AA71" s="7"/>
    </row>
    <row r="72" spans="1:27" ht="30" x14ac:dyDescent="0.25">
      <c r="A72" t="s">
        <v>114</v>
      </c>
      <c r="B72" s="5" t="s">
        <v>29</v>
      </c>
      <c r="C72" s="26">
        <v>16.82142</v>
      </c>
      <c r="D72" s="26">
        <v>21.012399398932622</v>
      </c>
      <c r="E72" s="26">
        <v>1.2393333333333301</v>
      </c>
      <c r="F72" s="26">
        <v>1.32450142901737</v>
      </c>
      <c r="G72" s="26">
        <v>0</v>
      </c>
      <c r="H72" s="26">
        <v>0</v>
      </c>
      <c r="I72" s="27">
        <f t="shared" si="8"/>
        <v>40.397654161283313</v>
      </c>
      <c r="J72" s="28">
        <v>0</v>
      </c>
      <c r="K72" s="28">
        <v>38.190197222222253</v>
      </c>
      <c r="L72" s="28">
        <v>74.83</v>
      </c>
      <c r="M72" s="28">
        <v>6.6016666666666666</v>
      </c>
      <c r="N72" s="28">
        <v>10.32</v>
      </c>
      <c r="O72" s="28"/>
      <c r="P72" s="29">
        <f t="shared" si="9"/>
        <v>129.94186388888892</v>
      </c>
      <c r="Q72" s="35"/>
      <c r="R72" s="31">
        <v>120</v>
      </c>
      <c r="S72" s="31">
        <v>5.0302891166666663</v>
      </c>
      <c r="T72" s="31">
        <v>5.0459681666666665</v>
      </c>
      <c r="U72" s="31">
        <v>0</v>
      </c>
      <c r="V72" s="32">
        <f t="shared" si="10"/>
        <v>130.07625728333332</v>
      </c>
      <c r="W72" s="33">
        <v>11.353163084564212</v>
      </c>
      <c r="X72" s="33">
        <v>8.7247556501791408</v>
      </c>
      <c r="Y72" s="33">
        <v>0</v>
      </c>
      <c r="Z72" s="34">
        <f t="shared" si="11"/>
        <v>20.077918734743353</v>
      </c>
    </row>
    <row r="73" spans="1:27" x14ac:dyDescent="0.25">
      <c r="A73" t="s">
        <v>115</v>
      </c>
      <c r="B73" s="5" t="s">
        <v>25</v>
      </c>
      <c r="C73" s="26">
        <v>72.097006666666701</v>
      </c>
      <c r="D73" s="26">
        <v>678.99568148841161</v>
      </c>
      <c r="E73" s="26">
        <v>142.982583333333</v>
      </c>
      <c r="F73" s="26">
        <v>324.45404517052702</v>
      </c>
      <c r="G73" s="26">
        <v>3.5414862621176897</v>
      </c>
      <c r="H73" s="26">
        <v>13.0163770397434</v>
      </c>
      <c r="I73" s="27">
        <f t="shared" si="8"/>
        <v>1235.0871799607994</v>
      </c>
      <c r="J73" s="28">
        <v>5.0000000000000001E-3</v>
      </c>
      <c r="K73" s="28">
        <v>2942.2298583333359</v>
      </c>
      <c r="L73" s="28">
        <v>156.33166666666668</v>
      </c>
      <c r="M73" s="28">
        <v>332.40166666666664</v>
      </c>
      <c r="N73" s="28">
        <v>203.29666666666637</v>
      </c>
      <c r="O73" s="28">
        <v>75.03</v>
      </c>
      <c r="P73" s="29">
        <f t="shared" si="9"/>
        <v>3709.2948583333355</v>
      </c>
      <c r="Q73" s="36">
        <v>0</v>
      </c>
      <c r="R73" s="31">
        <v>487.05309978119044</v>
      </c>
      <c r="S73" s="31">
        <v>293.08537583333333</v>
      </c>
      <c r="T73" s="31">
        <v>170.32019999999997</v>
      </c>
      <c r="U73" s="31">
        <v>37.102134999999997</v>
      </c>
      <c r="V73" s="32">
        <f t="shared" si="10"/>
        <v>987.56081061452369</v>
      </c>
      <c r="W73" s="33">
        <v>242.48697220406419</v>
      </c>
      <c r="X73" s="33">
        <v>315.81912413236012</v>
      </c>
      <c r="Y73" s="33">
        <v>618.03144789975977</v>
      </c>
      <c r="Z73" s="34">
        <f t="shared" si="11"/>
        <v>1176.3375442361839</v>
      </c>
      <c r="AA73" s="7"/>
    </row>
    <row r="74" spans="1:27" x14ac:dyDescent="0.25">
      <c r="A74" t="s">
        <v>116</v>
      </c>
      <c r="B74" s="5" t="s">
        <v>25</v>
      </c>
      <c r="C74" s="26">
        <v>884.97133999999994</v>
      </c>
      <c r="D74" s="26">
        <v>1540.1498757707509</v>
      </c>
      <c r="E74" s="26">
        <v>1803.8496666666699</v>
      </c>
      <c r="F74" s="26">
        <v>1028.8090100524998</v>
      </c>
      <c r="G74" s="26">
        <v>125.138127817897</v>
      </c>
      <c r="H74" s="26">
        <v>9.1478623746490193</v>
      </c>
      <c r="I74" s="27">
        <f t="shared" si="8"/>
        <v>5392.0658826824665</v>
      </c>
      <c r="J74" s="28">
        <v>8833.9383333333299</v>
      </c>
      <c r="K74" s="28">
        <v>6316.9423472222188</v>
      </c>
      <c r="L74" s="28">
        <v>53.44</v>
      </c>
      <c r="M74" s="28">
        <v>650.71500000000003</v>
      </c>
      <c r="N74" s="28">
        <v>483.98499999999973</v>
      </c>
      <c r="O74" s="28">
        <v>7.4633333333333303</v>
      </c>
      <c r="P74" s="29">
        <f t="shared" si="9"/>
        <v>16346.484013888883</v>
      </c>
      <c r="Q74" s="30">
        <v>3141.0416666666702</v>
      </c>
      <c r="R74" s="31">
        <v>4919.22653383333</v>
      </c>
      <c r="S74" s="31">
        <v>598.16970933333323</v>
      </c>
      <c r="T74" s="31">
        <v>411.44594999999998</v>
      </c>
      <c r="U74" s="31">
        <v>91.085085000000007</v>
      </c>
      <c r="V74" s="32">
        <f t="shared" si="10"/>
        <v>9160.9689448333338</v>
      </c>
      <c r="W74" s="33">
        <v>1825.28</v>
      </c>
      <c r="X74" s="33">
        <v>756.34791922072168</v>
      </c>
      <c r="Y74" s="33">
        <v>9.7449381421034804</v>
      </c>
      <c r="Z74" s="34">
        <f t="shared" si="11"/>
        <v>2591.372857362825</v>
      </c>
      <c r="AA74" s="7"/>
    </row>
    <row r="75" spans="1:27" x14ac:dyDescent="0.25">
      <c r="A75" t="s">
        <v>117</v>
      </c>
      <c r="B75" s="5" t="s">
        <v>25</v>
      </c>
      <c r="C75" s="26">
        <v>5230.3411599999999</v>
      </c>
      <c r="D75" s="26">
        <v>10356.637917688575</v>
      </c>
      <c r="E75" s="26">
        <v>26613.277166666703</v>
      </c>
      <c r="F75" s="26">
        <v>8371.9871963461301</v>
      </c>
      <c r="G75" s="26">
        <v>1289.1096114703794</v>
      </c>
      <c r="H75" s="26">
        <v>32.196273671558799</v>
      </c>
      <c r="I75" s="27">
        <f t="shared" si="8"/>
        <v>51893.549325843342</v>
      </c>
      <c r="J75" s="28">
        <v>11657.565000000001</v>
      </c>
      <c r="K75" s="28">
        <v>41873.686097222184</v>
      </c>
      <c r="L75" s="28">
        <v>561.76833333333298</v>
      </c>
      <c r="M75" s="28">
        <v>6283.5500000000029</v>
      </c>
      <c r="N75" s="28">
        <v>10191.704999999996</v>
      </c>
      <c r="O75" s="28">
        <v>124.705</v>
      </c>
      <c r="P75" s="29">
        <f t="shared" si="9"/>
        <v>70692.979430555526</v>
      </c>
      <c r="Q75" s="30">
        <v>0</v>
      </c>
      <c r="R75" s="31">
        <v>24884.957692809556</v>
      </c>
      <c r="S75" s="31">
        <v>6297.3282316666609</v>
      </c>
      <c r="T75" s="31">
        <v>3915.0520000000001</v>
      </c>
      <c r="U75" s="31">
        <v>226.7105049999993</v>
      </c>
      <c r="V75" s="32">
        <f t="shared" si="10"/>
        <v>35324.048429476221</v>
      </c>
      <c r="W75" s="33">
        <v>4427.6057095346296</v>
      </c>
      <c r="X75" s="33">
        <v>5707.2794033281189</v>
      </c>
      <c r="Y75" s="33">
        <v>781.82312727272699</v>
      </c>
      <c r="Z75" s="34">
        <f t="shared" si="11"/>
        <v>10916.708240135475</v>
      </c>
      <c r="AA75" s="7"/>
    </row>
    <row r="76" spans="1:27" ht="30" x14ac:dyDescent="0.25">
      <c r="A76" t="s">
        <v>118</v>
      </c>
      <c r="B76" s="5" t="s">
        <v>29</v>
      </c>
      <c r="C76" s="26">
        <v>2789.22336</v>
      </c>
      <c r="D76" s="26">
        <v>92.882532245086637</v>
      </c>
      <c r="E76" s="26">
        <v>4518.2463333333299</v>
      </c>
      <c r="F76" s="26">
        <v>13834.7002340738</v>
      </c>
      <c r="G76" s="26">
        <v>439.54016493332171</v>
      </c>
      <c r="H76" s="26">
        <v>621.02226514877407</v>
      </c>
      <c r="I76" s="27">
        <f t="shared" si="8"/>
        <v>22295.614889734312</v>
      </c>
      <c r="J76" s="28">
        <v>638.91833333333295</v>
      </c>
      <c r="K76" s="28">
        <v>3415.1370000000002</v>
      </c>
      <c r="L76" s="28">
        <v>20.901666666666699</v>
      </c>
      <c r="M76" s="28">
        <v>15244.106666666699</v>
      </c>
      <c r="N76" s="28">
        <v>5720.1049999999959</v>
      </c>
      <c r="O76" s="28">
        <v>1006.63166666667</v>
      </c>
      <c r="P76" s="29">
        <f t="shared" si="9"/>
        <v>26045.800333333365</v>
      </c>
      <c r="Q76" s="30">
        <v>0</v>
      </c>
      <c r="R76" s="31">
        <v>459.39018757142856</v>
      </c>
      <c r="S76" s="31">
        <v>16816.093623333341</v>
      </c>
      <c r="T76" s="31">
        <v>5667.7920000000004</v>
      </c>
      <c r="U76" s="31">
        <v>1080.7856499999994</v>
      </c>
      <c r="V76" s="32">
        <f t="shared" si="10"/>
        <v>24024.06146090477</v>
      </c>
      <c r="W76" s="33">
        <v>6892.9307945914998</v>
      </c>
      <c r="X76" s="33">
        <v>14785.982194830345</v>
      </c>
      <c r="Y76" s="33">
        <v>738.62879999999996</v>
      </c>
      <c r="Z76" s="34">
        <f t="shared" si="11"/>
        <v>22417.541789421844</v>
      </c>
      <c r="AA76" s="7"/>
    </row>
    <row r="77" spans="1:27" ht="30" x14ac:dyDescent="0.25">
      <c r="A77" t="s">
        <v>119</v>
      </c>
      <c r="B77" s="5" t="s">
        <v>29</v>
      </c>
      <c r="C77" s="26">
        <v>32913.324072933399</v>
      </c>
      <c r="D77" s="26">
        <v>7294.3741541252575</v>
      </c>
      <c r="E77" s="26">
        <v>2501.0855833333303</v>
      </c>
      <c r="F77" s="26">
        <v>16749.011265065499</v>
      </c>
      <c r="G77" s="26">
        <v>2213.1181701753762</v>
      </c>
      <c r="H77" s="26">
        <v>2633.5703444466303</v>
      </c>
      <c r="I77" s="27">
        <f t="shared" si="8"/>
        <v>64304.483590079493</v>
      </c>
      <c r="J77" s="28">
        <v>128501.59999999999</v>
      </c>
      <c r="K77" s="28">
        <v>4153.051497222219</v>
      </c>
      <c r="L77" s="28">
        <v>1844.6416666666664</v>
      </c>
      <c r="M77" s="28">
        <v>20558.231666666667</v>
      </c>
      <c r="N77" s="28">
        <v>9826.2599999999929</v>
      </c>
      <c r="O77" s="28">
        <v>863.35333333333335</v>
      </c>
      <c r="P77" s="29">
        <f t="shared" si="9"/>
        <v>165747.13816388886</v>
      </c>
      <c r="Q77" s="30">
        <v>20138.2</v>
      </c>
      <c r="R77" s="31">
        <v>37891.124509047651</v>
      </c>
      <c r="S77" s="31">
        <v>22174.61343833333</v>
      </c>
      <c r="T77" s="31">
        <v>7888.6423333333232</v>
      </c>
      <c r="U77" s="31">
        <v>406.17710000000068</v>
      </c>
      <c r="V77" s="32">
        <f t="shared" si="10"/>
        <v>88498.757380714305</v>
      </c>
      <c r="W77" s="33">
        <v>9773.8159034984892</v>
      </c>
      <c r="X77" s="33">
        <v>17413.005727008276</v>
      </c>
      <c r="Y77" s="33">
        <v>788.43855117870896</v>
      </c>
      <c r="Z77" s="34">
        <f t="shared" si="11"/>
        <v>27975.260181685473</v>
      </c>
      <c r="AA77" s="7"/>
    </row>
    <row r="78" spans="1:27" x14ac:dyDescent="0.25">
      <c r="A78" t="s">
        <v>120</v>
      </c>
      <c r="B78" s="5" t="s">
        <v>32</v>
      </c>
      <c r="C78" s="26">
        <v>29248.898783866698</v>
      </c>
      <c r="D78" s="26">
        <v>6531.4285604009492</v>
      </c>
      <c r="E78" s="26">
        <v>98.282250000000104</v>
      </c>
      <c r="F78" s="26">
        <v>10877.749109651901</v>
      </c>
      <c r="G78" s="26">
        <v>1214.9574911104819</v>
      </c>
      <c r="H78" s="26">
        <v>53683.151096717498</v>
      </c>
      <c r="I78" s="27">
        <f t="shared" si="8"/>
        <v>101654.46729174751</v>
      </c>
      <c r="J78" s="28">
        <v>0</v>
      </c>
      <c r="K78" s="28">
        <v>21996.362483333334</v>
      </c>
      <c r="L78" s="28">
        <v>622.3950000000001</v>
      </c>
      <c r="M78" s="28">
        <v>13442.798333333332</v>
      </c>
      <c r="N78" s="28">
        <v>20298.451666666682</v>
      </c>
      <c r="O78" s="28">
        <v>27730.703333333335</v>
      </c>
      <c r="P78" s="29">
        <f t="shared" si="9"/>
        <v>84090.710816666688</v>
      </c>
      <c r="Q78" s="35">
        <v>528.55150000000003</v>
      </c>
      <c r="R78" s="31">
        <v>11561.420994095239</v>
      </c>
      <c r="S78" s="31">
        <v>14668.587666666665</v>
      </c>
      <c r="T78" s="31">
        <v>10793.554166666667</v>
      </c>
      <c r="U78" s="31">
        <v>37958.235000000001</v>
      </c>
      <c r="V78" s="32">
        <f t="shared" si="10"/>
        <v>75510.349327428572</v>
      </c>
      <c r="W78" s="33">
        <v>16783.141666666601</v>
      </c>
      <c r="X78" s="33">
        <v>13340.520500789829</v>
      </c>
      <c r="Y78" s="33">
        <v>36606.845286187599</v>
      </c>
      <c r="Z78" s="34">
        <f t="shared" si="11"/>
        <v>66730.507453644037</v>
      </c>
      <c r="AA78" s="6"/>
    </row>
    <row r="79" spans="1:27" x14ac:dyDescent="0.25">
      <c r="A79" t="s">
        <v>121</v>
      </c>
      <c r="B79" s="5" t="s">
        <v>25</v>
      </c>
      <c r="C79" s="26">
        <v>24544.0634266667</v>
      </c>
      <c r="D79" s="26">
        <v>174996.46110440959</v>
      </c>
      <c r="E79" s="26">
        <v>12260.26175</v>
      </c>
      <c r="F79" s="26">
        <v>2776.7049118422401</v>
      </c>
      <c r="G79" s="26">
        <v>763.72613373353238</v>
      </c>
      <c r="H79" s="26">
        <v>20.8913746395577</v>
      </c>
      <c r="I79" s="27">
        <f t="shared" si="8"/>
        <v>215362.10870129161</v>
      </c>
      <c r="J79" s="28">
        <v>29834.083333333299</v>
      </c>
      <c r="K79" s="28">
        <v>26026.920211111144</v>
      </c>
      <c r="L79" s="28">
        <v>42448.051666666703</v>
      </c>
      <c r="M79" s="28">
        <v>2056.9499999999998</v>
      </c>
      <c r="N79" s="28">
        <v>1499.7899999999963</v>
      </c>
      <c r="O79" s="28">
        <v>16.156666666666698</v>
      </c>
      <c r="P79" s="29">
        <f t="shared" si="9"/>
        <v>101881.9518777778</v>
      </c>
      <c r="Q79" s="30">
        <v>58861.45</v>
      </c>
      <c r="R79" s="31">
        <v>91801.026628842912</v>
      </c>
      <c r="S79" s="31">
        <v>2355.8158116666668</v>
      </c>
      <c r="T79" s="31">
        <v>4957.4063333333233</v>
      </c>
      <c r="U79" s="31">
        <v>27.601700000000072</v>
      </c>
      <c r="V79" s="32">
        <f t="shared" si="10"/>
        <v>158003.30047384289</v>
      </c>
      <c r="W79" s="33">
        <v>1770.9155042372799</v>
      </c>
      <c r="X79" s="33">
        <v>1936.9169808780493</v>
      </c>
      <c r="Y79" s="33">
        <v>17.581305150831099</v>
      </c>
      <c r="Z79" s="34">
        <f t="shared" si="11"/>
        <v>3725.4137902661605</v>
      </c>
      <c r="AA79" s="7"/>
    </row>
    <row r="80" spans="1:27" x14ac:dyDescent="0.25">
      <c r="A80" t="s">
        <v>122</v>
      </c>
      <c r="B80" s="5" t="s">
        <v>25</v>
      </c>
      <c r="C80" s="26">
        <v>19294.7355333333</v>
      </c>
      <c r="D80" s="26">
        <v>6424.0838827212401</v>
      </c>
      <c r="E80" s="26">
        <v>9493.8919166666601</v>
      </c>
      <c r="F80" s="26">
        <v>6585.40796932785</v>
      </c>
      <c r="G80" s="26">
        <v>410.68660025087917</v>
      </c>
      <c r="H80" s="26">
        <v>-3.9384510912000605E-3</v>
      </c>
      <c r="I80" s="27">
        <f t="shared" si="8"/>
        <v>42208.801963848833</v>
      </c>
      <c r="J80" s="28">
        <v>37711.025000000001</v>
      </c>
      <c r="K80" s="28">
        <v>8067.5310222222179</v>
      </c>
      <c r="L80" s="28">
        <v>37.966666666666697</v>
      </c>
      <c r="M80" s="28">
        <v>4641.276666666663</v>
      </c>
      <c r="N80" s="28">
        <v>3107.8800000000037</v>
      </c>
      <c r="O80" s="28">
        <v>0.42166666666666702</v>
      </c>
      <c r="P80" s="29">
        <f t="shared" si="9"/>
        <v>53566.101022222225</v>
      </c>
      <c r="Q80" s="30">
        <v>0</v>
      </c>
      <c r="R80" s="31">
        <v>4497.8097315761934</v>
      </c>
      <c r="S80" s="31">
        <v>6076.7038699999994</v>
      </c>
      <c r="T80" s="31">
        <v>3419.6203333333228</v>
      </c>
      <c r="U80" s="31">
        <v>0.66810659999999999</v>
      </c>
      <c r="V80" s="32">
        <f t="shared" si="10"/>
        <v>13994.802041509516</v>
      </c>
      <c r="W80" s="33">
        <v>3596.84674680946</v>
      </c>
      <c r="X80" s="33">
        <v>324.81228015300451</v>
      </c>
      <c r="Y80" s="33">
        <v>1.009827</v>
      </c>
      <c r="Z80" s="34">
        <f t="shared" si="11"/>
        <v>3922.6688539624643</v>
      </c>
      <c r="AA80" s="7"/>
    </row>
    <row r="81" spans="2:26" x14ac:dyDescent="0.25">
      <c r="B81" s="13"/>
      <c r="J81" s="28"/>
      <c r="L81" s="28"/>
      <c r="M81" s="28"/>
      <c r="O81" s="28"/>
      <c r="Q81" s="35"/>
      <c r="S81" s="31"/>
      <c r="T81" s="31"/>
      <c r="U81" s="31"/>
      <c r="Z81" s="34"/>
    </row>
    <row r="82" spans="2:26" x14ac:dyDescent="0.25">
      <c r="B82" s="13"/>
      <c r="J82" s="28"/>
      <c r="L82" s="28"/>
      <c r="M82" s="28"/>
      <c r="O82" s="28"/>
      <c r="Q82" s="35"/>
      <c r="S82" s="31"/>
      <c r="T82" s="31"/>
      <c r="U82" s="31"/>
      <c r="Z82" s="34"/>
    </row>
    <row r="83" spans="2:26" x14ac:dyDescent="0.25">
      <c r="B83" s="13"/>
      <c r="J83" s="28"/>
      <c r="L83" s="28"/>
      <c r="M83" s="28"/>
      <c r="O83" s="28"/>
      <c r="Q83" s="35"/>
      <c r="S83" s="31"/>
      <c r="T83" s="31"/>
      <c r="U83" s="31"/>
      <c r="Z83" s="34"/>
    </row>
    <row r="84" spans="2:26" x14ac:dyDescent="0.25">
      <c r="B84" s="13"/>
      <c r="J84" s="28"/>
      <c r="L84" s="28"/>
      <c r="M84" s="28"/>
      <c r="O84" s="28"/>
      <c r="Q84" s="35"/>
      <c r="S84" s="31"/>
      <c r="T84" s="31"/>
      <c r="U84" s="31"/>
      <c r="Z84" s="34"/>
    </row>
  </sheetData>
  <pageMargins left="0.7" right="0.7" top="0.75" bottom="0.75" header="0.3" footer="0.3"/>
  <pageSetup paperSize="9" orientation="portrait" r:id="rId1"/>
  <ignoredErrors>
    <ignoredError sqref="V2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opLeftCell="AI1" workbookViewId="0">
      <selection activeCell="AI1" sqref="AI1:AN1"/>
    </sheetView>
  </sheetViews>
  <sheetFormatPr defaultColWidth="8.85546875" defaultRowHeight="15" x14ac:dyDescent="0.25"/>
  <cols>
    <col min="1" max="1" width="7.85546875" customWidth="1"/>
    <col min="2" max="2" width="8.7109375" customWidth="1"/>
    <col min="3" max="3" width="9.42578125" style="38" customWidth="1"/>
    <col min="4" max="4" width="10" style="38" customWidth="1"/>
    <col min="5" max="5" width="8.7109375" style="38" customWidth="1"/>
    <col min="6" max="6" width="11.5703125" style="43" customWidth="1"/>
    <col min="7" max="10" width="8.85546875" style="9"/>
    <col min="11" max="11" width="6.28515625" style="49" customWidth="1"/>
    <col min="17" max="17" width="7.85546875" customWidth="1"/>
    <col min="18" max="18" width="8.7109375" customWidth="1"/>
    <col min="19" max="21" width="8" style="38" customWidth="1"/>
    <col min="22" max="22" width="11.5703125" style="43" customWidth="1"/>
    <col min="23" max="23" width="6.28515625" style="51" customWidth="1"/>
    <col min="28" max="29" width="8.85546875" style="38"/>
    <col min="30" max="30" width="8.42578125" style="38" customWidth="1"/>
    <col min="31" max="31" width="8.85546875" style="38"/>
    <col min="32" max="32" width="8.85546875" style="53"/>
    <col min="37" max="40" width="8.85546875" style="38"/>
    <col min="41" max="41" width="8.85546875" style="54"/>
  </cols>
  <sheetData>
    <row r="1" spans="1:41" x14ac:dyDescent="0.25">
      <c r="A1" s="1" t="s">
        <v>0</v>
      </c>
      <c r="B1" s="1" t="s">
        <v>1</v>
      </c>
      <c r="C1" s="56" t="s">
        <v>3</v>
      </c>
      <c r="D1" s="56" t="s">
        <v>5</v>
      </c>
      <c r="E1" s="56" t="s">
        <v>8</v>
      </c>
      <c r="F1" s="55" t="s">
        <v>172</v>
      </c>
      <c r="G1" s="50" t="s">
        <v>160</v>
      </c>
      <c r="H1" s="50" t="s">
        <v>161</v>
      </c>
      <c r="I1" s="50" t="s">
        <v>162</v>
      </c>
      <c r="J1" s="50" t="s">
        <v>163</v>
      </c>
      <c r="K1" s="49" t="s">
        <v>167</v>
      </c>
      <c r="M1" s="1" t="s">
        <v>164</v>
      </c>
      <c r="N1" t="s">
        <v>165</v>
      </c>
      <c r="O1" t="s">
        <v>166</v>
      </c>
      <c r="Q1" s="1" t="s">
        <v>0</v>
      </c>
      <c r="R1" s="1" t="s">
        <v>1</v>
      </c>
      <c r="S1" s="56" t="s">
        <v>168</v>
      </c>
      <c r="T1" s="56" t="s">
        <v>169</v>
      </c>
      <c r="U1" s="56" t="s">
        <v>170</v>
      </c>
      <c r="V1" s="55" t="s">
        <v>171</v>
      </c>
      <c r="W1" s="51" t="s">
        <v>173</v>
      </c>
      <c r="Z1" s="1" t="s">
        <v>0</v>
      </c>
      <c r="AA1" s="1" t="s">
        <v>1</v>
      </c>
      <c r="AB1" s="56" t="s">
        <v>174</v>
      </c>
      <c r="AC1" s="56" t="s">
        <v>175</v>
      </c>
      <c r="AD1" s="56" t="s">
        <v>176</v>
      </c>
      <c r="AE1" s="56" t="s">
        <v>183</v>
      </c>
      <c r="AF1" s="53" t="s">
        <v>177</v>
      </c>
      <c r="AI1" s="1" t="s">
        <v>0</v>
      </c>
      <c r="AJ1" s="1" t="s">
        <v>1</v>
      </c>
      <c r="AK1" s="56" t="s">
        <v>2</v>
      </c>
      <c r="AL1" s="56" t="s">
        <v>4</v>
      </c>
      <c r="AM1" s="56" t="s">
        <v>7</v>
      </c>
      <c r="AN1" s="56" t="s">
        <v>184</v>
      </c>
      <c r="AO1" s="54" t="s">
        <v>178</v>
      </c>
    </row>
    <row r="2" spans="1:41" x14ac:dyDescent="0.25">
      <c r="A2" t="s">
        <v>24</v>
      </c>
      <c r="B2" t="s">
        <v>25</v>
      </c>
      <c r="C2" s="38">
        <v>304608.358148531</v>
      </c>
      <c r="D2" s="38">
        <v>62576.945133333298</v>
      </c>
      <c r="E2" s="38">
        <v>12987.989526061905</v>
      </c>
      <c r="F2" s="43">
        <f t="shared" ref="F2:F33" si="0">STDEV(C2:E2)</f>
        <v>156034.56283777743</v>
      </c>
      <c r="G2" s="9">
        <f>IF(F2&gt;=O$2,4,0)</f>
        <v>4</v>
      </c>
      <c r="H2" s="9">
        <f>IF(F2&lt;=M$2,1,0)</f>
        <v>0</v>
      </c>
      <c r="I2" s="9">
        <f>IF((AND(F2&gt;M$2,F2&lt;=N$2)),2,0)</f>
        <v>0</v>
      </c>
      <c r="J2" s="9">
        <f>IF((AND(F2&gt;N$2,F2&lt;=O$2)),3,0)</f>
        <v>0</v>
      </c>
      <c r="K2" s="49">
        <v>4</v>
      </c>
      <c r="M2">
        <f>_xlfn.QUARTILE.INC(F:F,1)</f>
        <v>5400.1390891583742</v>
      </c>
      <c r="N2">
        <f>_xlfn.QUARTILE.INC(F:F,2)</f>
        <v>17097.151695164248</v>
      </c>
      <c r="O2">
        <f>_xlfn.QUARTILE.INC(F:F,3)</f>
        <v>49001.619501343448</v>
      </c>
      <c r="Q2" t="s">
        <v>24</v>
      </c>
      <c r="R2" t="s">
        <v>25</v>
      </c>
      <c r="S2" s="38">
        <v>299987.54301559256</v>
      </c>
      <c r="T2" s="38">
        <v>57155.908466666631</v>
      </c>
      <c r="U2" s="38">
        <v>6792.0686707285749</v>
      </c>
      <c r="V2" s="43">
        <v>156773.35300416109</v>
      </c>
      <c r="W2" s="51">
        <v>4</v>
      </c>
      <c r="Z2" t="s">
        <v>24</v>
      </c>
      <c r="AA2" t="s">
        <v>25</v>
      </c>
      <c r="AB2" s="38">
        <v>373.90771446997047</v>
      </c>
      <c r="AC2" s="38">
        <v>2099.9816666666666</v>
      </c>
      <c r="AD2" s="38">
        <v>2242.0772753333322</v>
      </c>
      <c r="AE2" s="38">
        <v>1039.9983941166033</v>
      </c>
      <c r="AF2" s="53">
        <v>2</v>
      </c>
      <c r="AI2" t="s">
        <v>24</v>
      </c>
      <c r="AJ2" t="s">
        <v>25</v>
      </c>
      <c r="AK2" s="38">
        <v>4246.9074184684996</v>
      </c>
      <c r="AL2" s="38">
        <v>3321.055000000003</v>
      </c>
      <c r="AM2" s="38">
        <v>3953.8435799999993</v>
      </c>
      <c r="AN2" s="38">
        <v>473.20018688011749</v>
      </c>
      <c r="AO2" s="54">
        <v>2</v>
      </c>
    </row>
    <row r="3" spans="1:41" x14ac:dyDescent="0.25">
      <c r="A3" t="s">
        <v>28</v>
      </c>
      <c r="B3" t="s">
        <v>29</v>
      </c>
      <c r="C3" s="38">
        <v>143926.57853782421</v>
      </c>
      <c r="D3" s="38">
        <v>216988.17818333366</v>
      </c>
      <c r="E3" s="38">
        <v>119850.3829100001</v>
      </c>
      <c r="F3" s="43">
        <f t="shared" si="0"/>
        <v>50585.590519491474</v>
      </c>
      <c r="G3" s="9">
        <f>IF(F3&gt;=O$2,4,0)</f>
        <v>4</v>
      </c>
      <c r="H3" s="9">
        <f>IF(F3&lt;=M$2,1,0)</f>
        <v>0</v>
      </c>
      <c r="I3" s="9">
        <f>IF((AND(F3&gt;M$2,F3&lt;=N$2)),2,0)</f>
        <v>0</v>
      </c>
      <c r="J3" s="9">
        <f>IF((AND(F3&gt;N$2,F3&lt;=O$2)),3,0)</f>
        <v>0</v>
      </c>
      <c r="K3" s="49">
        <v>4</v>
      </c>
      <c r="Q3" t="s">
        <v>28</v>
      </c>
      <c r="R3" t="s">
        <v>29</v>
      </c>
      <c r="S3" s="38">
        <v>77164.610049518567</v>
      </c>
      <c r="T3" s="38">
        <v>116839.90818333367</v>
      </c>
      <c r="U3" s="38">
        <v>12500.80718</v>
      </c>
      <c r="V3" s="43">
        <v>52665.904026765653</v>
      </c>
      <c r="W3" s="51">
        <v>4</v>
      </c>
      <c r="Z3" t="s">
        <v>28</v>
      </c>
      <c r="AA3" t="s">
        <v>29</v>
      </c>
      <c r="AB3" s="38">
        <v>12393.950033901148</v>
      </c>
      <c r="AC3" s="38">
        <v>31804.634999999962</v>
      </c>
      <c r="AD3" s="38">
        <v>37173.629316666767</v>
      </c>
      <c r="AE3" s="38">
        <v>13036.060858136696</v>
      </c>
      <c r="AF3" s="53">
        <v>4</v>
      </c>
      <c r="AI3" t="s">
        <v>28</v>
      </c>
      <c r="AJ3" t="s">
        <v>29</v>
      </c>
      <c r="AK3" s="38">
        <v>54368.018454404504</v>
      </c>
      <c r="AL3" s="38">
        <v>68343.635000000024</v>
      </c>
      <c r="AM3" s="38">
        <v>70175.946413333339</v>
      </c>
      <c r="AN3" s="38">
        <v>8646.4425179728132</v>
      </c>
      <c r="AO3" s="54">
        <v>4</v>
      </c>
    </row>
    <row r="4" spans="1:41" x14ac:dyDescent="0.25">
      <c r="A4" t="s">
        <v>31</v>
      </c>
      <c r="B4" t="s">
        <v>32</v>
      </c>
      <c r="C4" s="38">
        <v>181525.06133376798</v>
      </c>
      <c r="D4" s="38">
        <v>116006.6914888889</v>
      </c>
      <c r="E4" s="38">
        <v>89387.365376780974</v>
      </c>
      <c r="F4" s="43">
        <f t="shared" si="0"/>
        <v>47417.648483195415</v>
      </c>
      <c r="G4" s="9">
        <f>IF(F4&gt;=O$2,4,0)</f>
        <v>0</v>
      </c>
      <c r="H4" s="9">
        <f>IF(F4&lt;=M$2,1,0)</f>
        <v>0</v>
      </c>
      <c r="I4" s="9">
        <f>IF((AND(F4&gt;M$2,F4&lt;=N$2)),2,0)</f>
        <v>0</v>
      </c>
      <c r="J4" s="9">
        <f>IF((AND(F4&gt;N$2,F4&lt;=O$2)),3,0)</f>
        <v>3</v>
      </c>
      <c r="K4" s="49">
        <v>3</v>
      </c>
      <c r="L4" t="s">
        <v>179</v>
      </c>
      <c r="Q4" t="s">
        <v>31</v>
      </c>
      <c r="R4" t="s">
        <v>32</v>
      </c>
      <c r="S4" s="38">
        <v>5753.7922144807017</v>
      </c>
      <c r="T4" s="38">
        <v>26396.816488888857</v>
      </c>
      <c r="U4" s="38">
        <v>9514.8072034476209</v>
      </c>
      <c r="V4" s="43">
        <v>10994.558672776595</v>
      </c>
      <c r="W4" s="51">
        <v>2</v>
      </c>
      <c r="Z4" t="s">
        <v>31</v>
      </c>
      <c r="AA4" t="s">
        <v>32</v>
      </c>
      <c r="AB4" s="38">
        <v>133464.62981275297</v>
      </c>
      <c r="AC4" s="38">
        <v>67156.714999999997</v>
      </c>
      <c r="AD4" s="38">
        <v>59938.2595</v>
      </c>
      <c r="AE4" s="38">
        <v>40527.71232541358</v>
      </c>
      <c r="AF4" s="53">
        <v>4</v>
      </c>
      <c r="AI4" t="s">
        <v>31</v>
      </c>
      <c r="AJ4" t="s">
        <v>32</v>
      </c>
      <c r="AK4" s="38">
        <v>42306.6393065343</v>
      </c>
      <c r="AL4" s="38">
        <v>22453.160000000033</v>
      </c>
      <c r="AM4" s="38">
        <v>19934.298673333342</v>
      </c>
      <c r="AN4" s="38">
        <v>12254.434084349066</v>
      </c>
      <c r="AO4" s="54">
        <v>4</v>
      </c>
    </row>
    <row r="5" spans="1:41" x14ac:dyDescent="0.25">
      <c r="A5" t="s">
        <v>34</v>
      </c>
      <c r="B5" t="s">
        <v>29</v>
      </c>
      <c r="C5" s="38">
        <v>2867.9270082550447</v>
      </c>
      <c r="D5" s="38">
        <v>5925.7731250000024</v>
      </c>
      <c r="E5" s="38">
        <v>249.17340026666673</v>
      </c>
      <c r="F5" s="43">
        <f t="shared" si="0"/>
        <v>2841.1288181486057</v>
      </c>
      <c r="G5" s="9">
        <f>IF(F5&gt;=O$2,4,0)</f>
        <v>0</v>
      </c>
      <c r="H5" s="9">
        <f>IF(F5&lt;=M$2,1,0)</f>
        <v>1</v>
      </c>
      <c r="I5" s="9">
        <f>IF((AND(F5&gt;M$2,F5&lt;=N$2)),2,0)</f>
        <v>0</v>
      </c>
      <c r="J5" s="9">
        <f>IF((AND(F5&gt;N$2,F5&lt;=O$2)),3,0)</f>
        <v>0</v>
      </c>
      <c r="K5" s="49">
        <v>1</v>
      </c>
      <c r="L5" t="s">
        <v>182</v>
      </c>
      <c r="Q5" t="s">
        <v>34</v>
      </c>
      <c r="R5" t="s">
        <v>29</v>
      </c>
      <c r="S5" s="38">
        <v>2770.8988137540032</v>
      </c>
      <c r="T5" s="38">
        <v>5239.6964583333356</v>
      </c>
      <c r="U5" s="38">
        <v>84.159479833333251</v>
      </c>
      <c r="V5" s="43">
        <v>2578.5361349351515</v>
      </c>
      <c r="W5" s="51">
        <v>1</v>
      </c>
      <c r="Z5" t="s">
        <v>34</v>
      </c>
      <c r="AA5" t="s">
        <v>29</v>
      </c>
      <c r="AB5" s="38">
        <v>57.961077514638554</v>
      </c>
      <c r="AC5" s="38">
        <v>610.50333333333333</v>
      </c>
      <c r="AD5" s="38">
        <v>87.220461666666765</v>
      </c>
      <c r="AE5" s="38">
        <v>310.90835193185171</v>
      </c>
      <c r="AF5" s="53">
        <v>1</v>
      </c>
      <c r="AI5" t="s">
        <v>34</v>
      </c>
      <c r="AJ5" t="s">
        <v>29</v>
      </c>
      <c r="AK5" s="38">
        <v>39.067116986403398</v>
      </c>
      <c r="AL5" s="38">
        <v>75.573333333333323</v>
      </c>
      <c r="AM5" s="38">
        <v>77.793458766666717</v>
      </c>
      <c r="AN5" s="38">
        <v>21.746119717436017</v>
      </c>
      <c r="AO5" s="54">
        <v>1</v>
      </c>
    </row>
    <row r="6" spans="1:41" x14ac:dyDescent="0.25">
      <c r="A6" t="s">
        <v>36</v>
      </c>
      <c r="B6" t="s">
        <v>25</v>
      </c>
      <c r="C6" s="38">
        <v>16233.232397867676</v>
      </c>
      <c r="D6" s="38">
        <v>20206.320780555587</v>
      </c>
      <c r="E6" s="38">
        <v>28891.689458547582</v>
      </c>
      <c r="F6" s="43">
        <f t="shared" si="0"/>
        <v>6473.7623724071964</v>
      </c>
      <c r="G6" s="9">
        <f>IF(F6&gt;=O$2,4,0)</f>
        <v>0</v>
      </c>
      <c r="H6" s="9">
        <f>IF(F6&lt;=M$2,1,0)</f>
        <v>0</v>
      </c>
      <c r="I6" s="9">
        <f>IF((AND(F6&gt;M$2,F6&lt;=N$2)),2,0)</f>
        <v>2</v>
      </c>
      <c r="J6" s="9">
        <f>IF((AND(F6&gt;N$2,F6&lt;=O$2)),3,0)</f>
        <v>0</v>
      </c>
      <c r="K6" s="49">
        <v>2</v>
      </c>
      <c r="L6" t="s">
        <v>181</v>
      </c>
      <c r="Q6" t="s">
        <v>36</v>
      </c>
      <c r="R6" t="s">
        <v>25</v>
      </c>
      <c r="S6" s="38">
        <v>13224.247575126297</v>
      </c>
      <c r="T6" s="38">
        <v>17748.234113888921</v>
      </c>
      <c r="U6" s="38">
        <v>26493.169931880915</v>
      </c>
      <c r="V6" s="43">
        <v>6745.4263168125954</v>
      </c>
      <c r="W6" s="51">
        <v>2</v>
      </c>
      <c r="Z6" t="s">
        <v>36</v>
      </c>
      <c r="AA6" t="s">
        <v>25</v>
      </c>
      <c r="AB6" s="38">
        <v>351.69857211253895</v>
      </c>
      <c r="AC6" s="38">
        <v>986.43333333333294</v>
      </c>
      <c r="AD6" s="38">
        <v>1022.0708783333323</v>
      </c>
      <c r="AE6" s="38">
        <v>377.17309922267617</v>
      </c>
      <c r="AF6" s="53">
        <v>1</v>
      </c>
      <c r="AI6" t="s">
        <v>36</v>
      </c>
      <c r="AJ6" t="s">
        <v>25</v>
      </c>
      <c r="AK6" s="38">
        <v>2657.2862506288402</v>
      </c>
      <c r="AL6" s="38">
        <v>1471.6533333333368</v>
      </c>
      <c r="AM6" s="38">
        <v>1376.4486483333335</v>
      </c>
      <c r="AN6" s="38">
        <v>713.59819577437952</v>
      </c>
      <c r="AO6" s="54">
        <v>3</v>
      </c>
    </row>
    <row r="7" spans="1:41" x14ac:dyDescent="0.25">
      <c r="A7" t="s">
        <v>38</v>
      </c>
      <c r="B7" t="s">
        <v>32</v>
      </c>
      <c r="C7" s="38">
        <v>4427.4850343470189</v>
      </c>
      <c r="D7" s="38">
        <v>4634.9825416666663</v>
      </c>
      <c r="E7" s="38">
        <v>1393.2178955857139</v>
      </c>
      <c r="F7" s="43">
        <f t="shared" si="0"/>
        <v>1814.7024689780844</v>
      </c>
      <c r="G7" s="9">
        <f>IF(F7&gt;=O$2,4,0)</f>
        <v>0</v>
      </c>
      <c r="H7" s="9">
        <f>IF(F7&lt;=M$2,1,0)</f>
        <v>1</v>
      </c>
      <c r="I7" s="9">
        <f>IF((AND(F7&gt;M$2,F7&lt;=N$2)),2,0)</f>
        <v>0</v>
      </c>
      <c r="J7" s="9">
        <f>IF((AND(F7&gt;N$2,F7&lt;=O$2)),3,0)</f>
        <v>0</v>
      </c>
      <c r="K7" s="49">
        <v>1</v>
      </c>
      <c r="L7" t="s">
        <v>180</v>
      </c>
      <c r="Q7" t="s">
        <v>38</v>
      </c>
      <c r="R7" t="s">
        <v>32</v>
      </c>
      <c r="S7" s="38">
        <v>3654.3254225180408</v>
      </c>
      <c r="T7" s="38">
        <v>4143.1908750000002</v>
      </c>
      <c r="U7" s="38">
        <v>955.86544565238125</v>
      </c>
      <c r="V7" s="43">
        <v>1716.5721205327679</v>
      </c>
      <c r="W7" s="51">
        <v>1</v>
      </c>
      <c r="Z7" t="s">
        <v>38</v>
      </c>
      <c r="AA7" t="s">
        <v>32</v>
      </c>
      <c r="AB7" s="38">
        <v>104.6094091994882</v>
      </c>
      <c r="AC7" s="38">
        <v>136.5100000000001</v>
      </c>
      <c r="AD7" s="38">
        <v>128.15825333333316</v>
      </c>
      <c r="AE7" s="38">
        <v>16.542608751574548</v>
      </c>
      <c r="AF7" s="53">
        <v>1</v>
      </c>
      <c r="AI7" t="s">
        <v>38</v>
      </c>
      <c r="AJ7" t="s">
        <v>32</v>
      </c>
      <c r="AK7" s="38">
        <v>668.55020262949097</v>
      </c>
      <c r="AL7" s="38">
        <v>355.2816666666663</v>
      </c>
      <c r="AM7" s="38">
        <v>309.19419659999937</v>
      </c>
      <c r="AN7" s="38">
        <v>195.53259301665705</v>
      </c>
      <c r="AO7" s="54">
        <v>1</v>
      </c>
    </row>
    <row r="8" spans="1:41" x14ac:dyDescent="0.25">
      <c r="A8" t="s">
        <v>40</v>
      </c>
      <c r="B8" t="s">
        <v>29</v>
      </c>
      <c r="C8" s="38">
        <v>81937.325998344095</v>
      </c>
      <c r="D8" s="38">
        <v>107264.40081944443</v>
      </c>
      <c r="E8" s="38">
        <v>239861.47414661862</v>
      </c>
      <c r="F8" s="43">
        <f t="shared" si="0"/>
        <v>84816.941254173711</v>
      </c>
      <c r="G8" s="9">
        <f>IF(F8&gt;=O$2,4,0)</f>
        <v>4</v>
      </c>
      <c r="H8" s="9">
        <f>IF(F8&lt;=M$2,1,0)</f>
        <v>0</v>
      </c>
      <c r="I8" s="9">
        <f>IF((AND(F8&gt;M$2,F8&lt;=N$2)),2,0)</f>
        <v>0</v>
      </c>
      <c r="J8" s="9">
        <f>IF((AND(F8&gt;N$2,F8&lt;=O$2)),3,0)</f>
        <v>0</v>
      </c>
      <c r="K8" s="49">
        <v>4</v>
      </c>
      <c r="Q8" t="s">
        <v>40</v>
      </c>
      <c r="R8" t="s">
        <v>29</v>
      </c>
      <c r="S8" s="38">
        <v>71226.674713121873</v>
      </c>
      <c r="T8" s="38">
        <v>90396.530819444437</v>
      </c>
      <c r="U8" s="38">
        <v>226317.60833495198</v>
      </c>
      <c r="V8" s="43">
        <v>84552.962088666303</v>
      </c>
      <c r="W8" s="51">
        <v>4</v>
      </c>
      <c r="Z8" t="s">
        <v>40</v>
      </c>
      <c r="AA8" t="s">
        <v>29</v>
      </c>
      <c r="AB8" s="38">
        <v>1743.1292899942157</v>
      </c>
      <c r="AC8" s="38">
        <v>4677.0816666666642</v>
      </c>
      <c r="AD8" s="38">
        <v>4146.3636333333234</v>
      </c>
      <c r="AE8" s="38">
        <v>1563.3976615314316</v>
      </c>
      <c r="AF8" s="53">
        <v>3</v>
      </c>
      <c r="AI8" t="s">
        <v>40</v>
      </c>
      <c r="AJ8" t="s">
        <v>29</v>
      </c>
      <c r="AK8" s="38">
        <v>8967.5219952280095</v>
      </c>
      <c r="AL8" s="38">
        <v>12190.788333333332</v>
      </c>
      <c r="AM8" s="38">
        <v>9397.502178333325</v>
      </c>
      <c r="AN8" s="38">
        <v>1750.0845878576338</v>
      </c>
      <c r="AO8" s="54">
        <v>3</v>
      </c>
    </row>
    <row r="9" spans="1:41" x14ac:dyDescent="0.25">
      <c r="A9" t="s">
        <v>41</v>
      </c>
      <c r="B9" t="s">
        <v>25</v>
      </c>
      <c r="C9" s="38">
        <v>13048.08661932521</v>
      </c>
      <c r="D9" s="38">
        <v>34270.506833333297</v>
      </c>
      <c r="E9" s="38">
        <v>8300.5821742864227</v>
      </c>
      <c r="F9" s="43">
        <f t="shared" si="0"/>
        <v>13828.514652655056</v>
      </c>
      <c r="G9" s="9">
        <f>IF(F9&gt;=O$2,4,0)</f>
        <v>0</v>
      </c>
      <c r="H9" s="9">
        <f>IF(F9&lt;=M$2,1,0)</f>
        <v>0</v>
      </c>
      <c r="I9" s="9">
        <f>IF((AND(F9&gt;M$2,F9&lt;=N$2)),2,0)</f>
        <v>2</v>
      </c>
      <c r="J9" s="9">
        <f>IF((AND(F9&gt;N$2,F9&lt;=O$2)),3,0)</f>
        <v>0</v>
      </c>
      <c r="K9" s="49">
        <v>2</v>
      </c>
      <c r="Q9" t="s">
        <v>41</v>
      </c>
      <c r="R9" t="s">
        <v>25</v>
      </c>
      <c r="S9" s="38">
        <v>10174.8361168792</v>
      </c>
      <c r="T9" s="38">
        <v>31266.065166666638</v>
      </c>
      <c r="U9" s="38">
        <v>3723.3003761197638</v>
      </c>
      <c r="V9" s="43">
        <v>14405.242960766533</v>
      </c>
      <c r="W9" s="51">
        <v>2</v>
      </c>
      <c r="Z9" t="s">
        <v>41</v>
      </c>
      <c r="AA9" t="s">
        <v>25</v>
      </c>
      <c r="AB9" s="38">
        <v>14.040514388838899</v>
      </c>
      <c r="AC9" s="38">
        <v>1101.99</v>
      </c>
      <c r="AD9" s="38">
        <v>1632.4176333333323</v>
      </c>
      <c r="AE9" s="38">
        <v>825.03859066998291</v>
      </c>
      <c r="AF9" s="53">
        <v>2</v>
      </c>
      <c r="AI9" t="s">
        <v>41</v>
      </c>
      <c r="AJ9" t="s">
        <v>25</v>
      </c>
      <c r="AK9" s="38">
        <v>2859.20998805717</v>
      </c>
      <c r="AL9" s="38">
        <v>1902.4516666666634</v>
      </c>
      <c r="AM9" s="38">
        <v>2944.864164833326</v>
      </c>
      <c r="AN9" s="38">
        <v>578.69781116503907</v>
      </c>
      <c r="AO9" s="54">
        <v>2</v>
      </c>
    </row>
    <row r="10" spans="1:41" x14ac:dyDescent="0.25">
      <c r="A10" t="s">
        <v>42</v>
      </c>
      <c r="B10" t="s">
        <v>29</v>
      </c>
      <c r="C10" s="38">
        <v>1819797.1017554859</v>
      </c>
      <c r="D10" s="38">
        <v>1885418.843947222</v>
      </c>
      <c r="E10" s="38">
        <v>1404820.4571880938</v>
      </c>
      <c r="F10" s="43">
        <f t="shared" si="0"/>
        <v>260603.99010125463</v>
      </c>
      <c r="G10" s="9">
        <f>IF(F10&gt;=O$2,4,0)</f>
        <v>4</v>
      </c>
      <c r="H10" s="9">
        <f>IF(F10&lt;=M$2,1,0)</f>
        <v>0</v>
      </c>
      <c r="I10" s="9">
        <f>IF((AND(F10&gt;M$2,F10&lt;=N$2)),2,0)</f>
        <v>0</v>
      </c>
      <c r="J10" s="9">
        <f>IF((AND(F10&gt;N$2,F10&lt;=O$2)),3,0)</f>
        <v>0</v>
      </c>
      <c r="K10" s="49">
        <v>4</v>
      </c>
      <c r="Q10" t="s">
        <v>42</v>
      </c>
      <c r="R10" t="s">
        <v>29</v>
      </c>
      <c r="S10" s="38">
        <v>1577493.0166645411</v>
      </c>
      <c r="T10" s="38">
        <v>1535502.8772805552</v>
      </c>
      <c r="U10" s="38">
        <v>1026910.827021428</v>
      </c>
      <c r="V10" s="43">
        <v>306477.24030354863</v>
      </c>
      <c r="W10" s="51">
        <v>4</v>
      </c>
      <c r="Z10" t="s">
        <v>42</v>
      </c>
      <c r="AA10" t="s">
        <v>29</v>
      </c>
      <c r="AB10" s="38">
        <v>24305.437437437766</v>
      </c>
      <c r="AC10" s="38">
        <v>104036.24833333337</v>
      </c>
      <c r="AD10" s="38">
        <v>116602.74183333323</v>
      </c>
      <c r="AE10" s="38">
        <v>50056.154073452351</v>
      </c>
      <c r="AF10" s="53">
        <v>4</v>
      </c>
      <c r="AI10" t="s">
        <v>42</v>
      </c>
      <c r="AJ10" t="s">
        <v>29</v>
      </c>
      <c r="AK10" s="38">
        <v>217998.64765350698</v>
      </c>
      <c r="AL10" s="38">
        <v>245879.71833333332</v>
      </c>
      <c r="AM10" s="38">
        <v>261306.88833333264</v>
      </c>
      <c r="AN10" s="38">
        <v>21950.532974714064</v>
      </c>
      <c r="AO10" s="54">
        <v>4</v>
      </c>
    </row>
    <row r="11" spans="1:41" x14ac:dyDescent="0.25">
      <c r="A11" t="s">
        <v>43</v>
      </c>
      <c r="B11" t="s">
        <v>32</v>
      </c>
      <c r="C11" s="38">
        <v>741.42221703028395</v>
      </c>
      <c r="D11" s="38">
        <v>110371.76991944412</v>
      </c>
      <c r="E11" s="38">
        <v>8425.4408764176187</v>
      </c>
      <c r="F11" s="43">
        <f t="shared" si="0"/>
        <v>61197.646040594023</v>
      </c>
      <c r="G11" s="9">
        <f>IF(F11&gt;=O$2,4,0)</f>
        <v>4</v>
      </c>
      <c r="H11" s="9">
        <f>IF(F11&lt;=M$2,1,0)</f>
        <v>0</v>
      </c>
      <c r="I11" s="9">
        <f>IF((AND(F11&gt;M$2,F11&lt;=N$2)),2,0)</f>
        <v>0</v>
      </c>
      <c r="J11" s="9">
        <f>IF((AND(F11&gt;N$2,F11&lt;=O$2)),3,0)</f>
        <v>0</v>
      </c>
      <c r="K11" s="49">
        <v>4</v>
      </c>
      <c r="Q11" t="s">
        <v>43</v>
      </c>
      <c r="R11" t="s">
        <v>32</v>
      </c>
      <c r="S11" s="38">
        <v>712.80703564899147</v>
      </c>
      <c r="T11" s="38">
        <v>109935.07325277747</v>
      </c>
      <c r="U11" s="38">
        <v>8334.9429190842857</v>
      </c>
      <c r="V11" s="43">
        <v>60978.393546203835</v>
      </c>
      <c r="W11" s="51">
        <v>4</v>
      </c>
      <c r="Z11" t="s">
        <v>43</v>
      </c>
      <c r="AA11" t="s">
        <v>32</v>
      </c>
      <c r="AB11" s="38">
        <v>4.9927718878988703</v>
      </c>
      <c r="AC11" s="38">
        <v>415.3483333333333</v>
      </c>
      <c r="AD11" s="38">
        <v>73.352215833333332</v>
      </c>
      <c r="AE11" s="38">
        <v>219.85830466113111</v>
      </c>
      <c r="AF11" s="53">
        <v>1</v>
      </c>
      <c r="AI11" t="s">
        <v>43</v>
      </c>
      <c r="AJ11" t="s">
        <v>32</v>
      </c>
      <c r="AK11" s="38">
        <v>23.6224094933937</v>
      </c>
      <c r="AL11" s="38">
        <v>21.348333333333333</v>
      </c>
      <c r="AM11" s="38">
        <v>17.1457415</v>
      </c>
      <c r="AN11" s="38">
        <v>3.285839030242891</v>
      </c>
      <c r="AO11" s="54">
        <v>1</v>
      </c>
    </row>
    <row r="12" spans="1:41" x14ac:dyDescent="0.25">
      <c r="A12" t="s">
        <v>44</v>
      </c>
      <c r="B12" t="s">
        <v>25</v>
      </c>
      <c r="C12" s="38">
        <v>5852.6509794076364</v>
      </c>
      <c r="D12" s="38">
        <v>14796.622230555555</v>
      </c>
      <c r="E12" s="38">
        <v>955.57302713095214</v>
      </c>
      <c r="F12" s="43">
        <f t="shared" si="0"/>
        <v>7018.4356906608919</v>
      </c>
      <c r="G12" s="9">
        <f>IF(F12&gt;=O$2,4,0)</f>
        <v>0</v>
      </c>
      <c r="H12" s="9">
        <f>IF(F12&lt;=M$2,1,0)</f>
        <v>0</v>
      </c>
      <c r="I12" s="9">
        <f>IF((AND(F12&gt;M$2,F12&lt;=N$2)),2,0)</f>
        <v>2</v>
      </c>
      <c r="J12" s="9">
        <f>IF((AND(F12&gt;N$2,F12&lt;=O$2)),3,0)</f>
        <v>0</v>
      </c>
      <c r="K12" s="49">
        <v>2</v>
      </c>
      <c r="Q12" t="s">
        <v>44</v>
      </c>
      <c r="R12" t="s">
        <v>25</v>
      </c>
      <c r="S12" s="38">
        <v>4859.0916416607615</v>
      </c>
      <c r="T12" s="38">
        <v>10978.668897222222</v>
      </c>
      <c r="U12" s="38">
        <v>209.77662879761937</v>
      </c>
      <c r="V12" s="43">
        <v>5401.1479731095887</v>
      </c>
      <c r="W12" s="51">
        <v>2</v>
      </c>
      <c r="Z12" t="s">
        <v>44</v>
      </c>
      <c r="AA12" t="s">
        <v>25</v>
      </c>
      <c r="AB12" s="38">
        <v>377.49475019058855</v>
      </c>
      <c r="AC12" s="38">
        <v>3391.4316666666673</v>
      </c>
      <c r="AD12" s="38">
        <v>375.72634000000005</v>
      </c>
      <c r="AE12" s="38">
        <v>1740.6080106798722</v>
      </c>
      <c r="AF12" s="53">
        <v>3</v>
      </c>
      <c r="AI12" t="s">
        <v>44</v>
      </c>
      <c r="AJ12" t="s">
        <v>25</v>
      </c>
      <c r="AK12" s="38">
        <v>616.06458755628694</v>
      </c>
      <c r="AL12" s="38">
        <v>426.52166666666631</v>
      </c>
      <c r="AM12" s="38">
        <v>370.07005833333267</v>
      </c>
      <c r="AN12" s="38">
        <v>128.85819812906175</v>
      </c>
      <c r="AO12" s="54">
        <v>1</v>
      </c>
    </row>
    <row r="13" spans="1:41" x14ac:dyDescent="0.25">
      <c r="A13" t="s">
        <v>45</v>
      </c>
      <c r="B13" t="s">
        <v>32</v>
      </c>
      <c r="C13" s="38">
        <v>57580.610271293597</v>
      </c>
      <c r="D13" s="38">
        <v>57280.294247222162</v>
      </c>
      <c r="E13" s="38">
        <v>37849.003939523856</v>
      </c>
      <c r="F13" s="43">
        <f t="shared" si="0"/>
        <v>11306.351615856571</v>
      </c>
      <c r="G13" s="9">
        <f>IF(F13&gt;=O$2,4,0)</f>
        <v>0</v>
      </c>
      <c r="H13" s="9">
        <f>IF(F13&lt;=M$2,1,0)</f>
        <v>0</v>
      </c>
      <c r="I13" s="9">
        <f>IF((AND(F13&gt;M$2,F13&lt;=N$2)),2,0)</f>
        <v>2</v>
      </c>
      <c r="J13" s="9">
        <f>IF((AND(F13&gt;N$2,F13&lt;=O$2)),3,0)</f>
        <v>0</v>
      </c>
      <c r="K13" s="49">
        <v>2</v>
      </c>
      <c r="Q13" t="s">
        <v>45</v>
      </c>
      <c r="R13" t="s">
        <v>32</v>
      </c>
      <c r="S13" s="38">
        <v>48966.653864657594</v>
      </c>
      <c r="T13" s="38">
        <v>43809.957580555492</v>
      </c>
      <c r="U13" s="38">
        <v>23635.578356190515</v>
      </c>
      <c r="V13" s="43">
        <v>13386.936916702462</v>
      </c>
      <c r="W13" s="51">
        <v>2</v>
      </c>
      <c r="Z13" t="s">
        <v>45</v>
      </c>
      <c r="AA13" t="s">
        <v>32</v>
      </c>
      <c r="AB13" s="38">
        <v>3925.6028623744664</v>
      </c>
      <c r="AC13" s="38">
        <v>8391.85</v>
      </c>
      <c r="AD13" s="38">
        <v>9358.8802666666743</v>
      </c>
      <c r="AE13" s="38">
        <v>2898.3620196871516</v>
      </c>
      <c r="AF13" s="53">
        <v>3</v>
      </c>
      <c r="AI13" t="s">
        <v>45</v>
      </c>
      <c r="AJ13" t="s">
        <v>32</v>
      </c>
      <c r="AK13" s="38">
        <v>4688.3535442615303</v>
      </c>
      <c r="AL13" s="38">
        <v>5078.4866666666603</v>
      </c>
      <c r="AM13" s="38">
        <v>4854.5453166666675</v>
      </c>
      <c r="AN13" s="38">
        <v>195.77763178861727</v>
      </c>
      <c r="AO13" s="54">
        <v>1</v>
      </c>
    </row>
    <row r="14" spans="1:41" x14ac:dyDescent="0.25">
      <c r="A14" t="s">
        <v>46</v>
      </c>
      <c r="B14" t="s">
        <v>25</v>
      </c>
      <c r="C14" s="38">
        <v>63606.623954402457</v>
      </c>
      <c r="D14" s="38">
        <v>128885.27597222255</v>
      </c>
      <c r="E14" s="38">
        <v>62638.713283809477</v>
      </c>
      <c r="F14" s="43">
        <f t="shared" si="0"/>
        <v>37971.143272138725</v>
      </c>
      <c r="G14" s="9">
        <f>IF(F14&gt;=O$2,4,0)</f>
        <v>0</v>
      </c>
      <c r="H14" s="9">
        <f>IF(F14&lt;=M$2,1,0)</f>
        <v>0</v>
      </c>
      <c r="I14" s="9">
        <f>IF((AND(F14&gt;M$2,F14&lt;=N$2)),2,0)</f>
        <v>0</v>
      </c>
      <c r="J14" s="9">
        <f>IF((AND(F14&gt;N$2,F14&lt;=O$2)),3,0)</f>
        <v>3</v>
      </c>
      <c r="K14" s="49">
        <v>3</v>
      </c>
      <c r="Q14" t="s">
        <v>46</v>
      </c>
      <c r="R14" t="s">
        <v>25</v>
      </c>
      <c r="S14" s="38">
        <v>54160.516444246903</v>
      </c>
      <c r="T14" s="38">
        <v>119354.92763888922</v>
      </c>
      <c r="U14" s="38">
        <v>53711.236363809483</v>
      </c>
      <c r="V14" s="43">
        <v>37770.374871991866</v>
      </c>
      <c r="W14" s="51">
        <v>3</v>
      </c>
      <c r="Z14" t="s">
        <v>46</v>
      </c>
      <c r="AA14" t="s">
        <v>25</v>
      </c>
      <c r="AB14" s="38">
        <v>567.30601545116872</v>
      </c>
      <c r="AC14" s="38">
        <v>4336.6366666666627</v>
      </c>
      <c r="AD14" s="38">
        <v>3316.9842599999997</v>
      </c>
      <c r="AE14" s="38">
        <v>1949.712587244544</v>
      </c>
      <c r="AF14" s="53">
        <v>3</v>
      </c>
      <c r="AI14" t="s">
        <v>46</v>
      </c>
      <c r="AJ14" t="s">
        <v>25</v>
      </c>
      <c r="AK14" s="38">
        <v>8878.8014947043812</v>
      </c>
      <c r="AL14" s="38">
        <v>5193.711666666667</v>
      </c>
      <c r="AM14" s="38">
        <v>5610.4926599999926</v>
      </c>
      <c r="AN14" s="38">
        <v>2018.0616143599188</v>
      </c>
      <c r="AO14" s="54">
        <v>4</v>
      </c>
    </row>
    <row r="15" spans="1:41" x14ac:dyDescent="0.25">
      <c r="A15" t="s">
        <v>47</v>
      </c>
      <c r="B15" t="s">
        <v>25</v>
      </c>
      <c r="C15" s="38">
        <v>246451.78438301574</v>
      </c>
      <c r="D15" s="38">
        <v>30122.307855555569</v>
      </c>
      <c r="E15" s="38">
        <v>208816.17297719297</v>
      </c>
      <c r="F15" s="43">
        <f t="shared" si="0"/>
        <v>115575.6455693593</v>
      </c>
      <c r="G15" s="9">
        <f>IF(F15&gt;=O$2,4,0)</f>
        <v>4</v>
      </c>
      <c r="H15" s="9">
        <f>IF(F15&lt;=M$2,1,0)</f>
        <v>0</v>
      </c>
      <c r="I15" s="9">
        <f>IF((AND(F15&gt;M$2,F15&lt;=N$2)),2,0)</f>
        <v>0</v>
      </c>
      <c r="J15" s="9">
        <f>IF((AND(F15&gt;N$2,F15&lt;=O$2)),3,0)</f>
        <v>0</v>
      </c>
      <c r="K15" s="49">
        <v>4</v>
      </c>
      <c r="Q15" t="s">
        <v>47</v>
      </c>
      <c r="R15" t="s">
        <v>25</v>
      </c>
      <c r="S15" s="38">
        <v>241297.45846403114</v>
      </c>
      <c r="T15" s="38">
        <v>25679.492855555563</v>
      </c>
      <c r="U15" s="38">
        <v>203736.04378385964</v>
      </c>
      <c r="V15" s="43">
        <v>115185.43187284097</v>
      </c>
      <c r="W15" s="51">
        <v>4</v>
      </c>
      <c r="Z15" t="s">
        <v>47</v>
      </c>
      <c r="AA15" t="s">
        <v>25</v>
      </c>
      <c r="AB15" s="38">
        <v>492.606130495287</v>
      </c>
      <c r="AC15" s="38">
        <v>1629.7333333333368</v>
      </c>
      <c r="AD15" s="38">
        <v>1825.5111350000002</v>
      </c>
      <c r="AE15" s="38">
        <v>719.7248286779967</v>
      </c>
      <c r="AF15" s="53">
        <v>2</v>
      </c>
      <c r="AI15" t="s">
        <v>47</v>
      </c>
      <c r="AJ15" t="s">
        <v>25</v>
      </c>
      <c r="AK15" s="38">
        <v>4661.7197884892994</v>
      </c>
      <c r="AL15" s="38">
        <v>2813.0816666666701</v>
      </c>
      <c r="AM15" s="38">
        <v>3254.6180583333398</v>
      </c>
      <c r="AN15" s="38">
        <v>965.4319041781124</v>
      </c>
      <c r="AO15" s="54">
        <v>3</v>
      </c>
    </row>
    <row r="16" spans="1:41" x14ac:dyDescent="0.25">
      <c r="A16" t="s">
        <v>48</v>
      </c>
      <c r="B16" t="s">
        <v>25</v>
      </c>
      <c r="C16" s="38">
        <v>41525.480485471657</v>
      </c>
      <c r="D16" s="38">
        <v>41224.470777777853</v>
      </c>
      <c r="E16" s="38">
        <v>22563.953177642845</v>
      </c>
      <c r="F16" s="43">
        <f t="shared" si="0"/>
        <v>10861.591671225518</v>
      </c>
      <c r="G16" s="9">
        <f>IF(F16&gt;=O$2,4,0)</f>
        <v>0</v>
      </c>
      <c r="H16" s="9">
        <f>IF(F16&lt;=M$2,1,0)</f>
        <v>0</v>
      </c>
      <c r="I16" s="9">
        <f>IF((AND(F16&gt;M$2,F16&lt;=N$2)),2,0)</f>
        <v>2</v>
      </c>
      <c r="J16" s="9">
        <f>IF((AND(F16&gt;N$2,F16&lt;=O$2)),3,0)</f>
        <v>0</v>
      </c>
      <c r="K16" s="49">
        <v>2</v>
      </c>
      <c r="Q16" t="s">
        <v>48</v>
      </c>
      <c r="R16" t="s">
        <v>25</v>
      </c>
      <c r="S16" s="38">
        <v>31560.559607151754</v>
      </c>
      <c r="T16" s="38">
        <v>31218.65744444451</v>
      </c>
      <c r="U16" s="38">
        <v>12893.846613309521</v>
      </c>
      <c r="V16" s="43">
        <v>10679.901396862431</v>
      </c>
      <c r="W16" s="51">
        <v>2</v>
      </c>
      <c r="Z16" t="s">
        <v>48</v>
      </c>
      <c r="AA16" t="s">
        <v>25</v>
      </c>
      <c r="AB16" s="38">
        <v>125.6957240766764</v>
      </c>
      <c r="AC16" s="38">
        <v>3560.9250000000043</v>
      </c>
      <c r="AD16" s="38">
        <v>3500.5832333333228</v>
      </c>
      <c r="AE16" s="38">
        <v>1966.1428825283649</v>
      </c>
      <c r="AF16" s="53">
        <v>3</v>
      </c>
      <c r="AI16" t="s">
        <v>48</v>
      </c>
      <c r="AJ16" t="s">
        <v>25</v>
      </c>
      <c r="AK16" s="38">
        <v>9839.2251542432314</v>
      </c>
      <c r="AL16" s="38">
        <v>6444.8883333333333</v>
      </c>
      <c r="AM16" s="38">
        <v>6169.5233310000003</v>
      </c>
      <c r="AN16" s="38">
        <v>2043.8550099346317</v>
      </c>
      <c r="AO16" s="54">
        <v>4</v>
      </c>
    </row>
    <row r="17" spans="1:41" x14ac:dyDescent="0.25">
      <c r="A17" t="s">
        <v>49</v>
      </c>
      <c r="B17" t="s">
        <v>29</v>
      </c>
      <c r="C17" s="38">
        <v>45952.526066917628</v>
      </c>
      <c r="D17" s="38">
        <v>26466.612902777808</v>
      </c>
      <c r="E17" s="38">
        <v>11699.707637237152</v>
      </c>
      <c r="F17" s="43">
        <f t="shared" si="0"/>
        <v>17180.501900597032</v>
      </c>
      <c r="G17" s="9">
        <f>IF(F17&gt;=O$2,4,0)</f>
        <v>0</v>
      </c>
      <c r="H17" s="9">
        <f>IF(F17&lt;=M$2,1,0)</f>
        <v>0</v>
      </c>
      <c r="I17" s="9">
        <f>IF((AND(F17&gt;M$2,F17&lt;=N$2)),2,0)</f>
        <v>0</v>
      </c>
      <c r="J17" s="9">
        <f>IF((AND(F17&gt;N$2,F17&lt;=O$2)),3,0)</f>
        <v>3</v>
      </c>
      <c r="K17" s="49">
        <v>3</v>
      </c>
      <c r="Q17" t="s">
        <v>49</v>
      </c>
      <c r="R17" t="s">
        <v>29</v>
      </c>
      <c r="S17" s="38">
        <v>40034.110296839688</v>
      </c>
      <c r="T17" s="38">
        <v>16003.171236111144</v>
      </c>
      <c r="U17" s="38">
        <v>281.35616057047582</v>
      </c>
      <c r="V17" s="43">
        <v>20020.585084809652</v>
      </c>
      <c r="W17" s="51">
        <v>3</v>
      </c>
      <c r="Z17" t="s">
        <v>49</v>
      </c>
      <c r="AA17" t="s">
        <v>29</v>
      </c>
      <c r="AB17" s="38">
        <v>883.01937275106104</v>
      </c>
      <c r="AC17" s="38">
        <v>4162.9699999999975</v>
      </c>
      <c r="AD17" s="38">
        <v>4350.2586566666769</v>
      </c>
      <c r="AE17" s="38">
        <v>1949.9957867490537</v>
      </c>
      <c r="AF17" s="53">
        <v>3</v>
      </c>
      <c r="AI17" t="s">
        <v>49</v>
      </c>
      <c r="AJ17" t="s">
        <v>29</v>
      </c>
      <c r="AK17" s="38">
        <v>5035.3963973268701</v>
      </c>
      <c r="AL17" s="38">
        <v>6300.4716666666664</v>
      </c>
      <c r="AM17" s="38">
        <v>7068.0928199999989</v>
      </c>
      <c r="AN17" s="38">
        <v>1026.4430832481703</v>
      </c>
      <c r="AO17" s="54">
        <v>3</v>
      </c>
    </row>
    <row r="18" spans="1:41" x14ac:dyDescent="0.25">
      <c r="A18" t="s">
        <v>50</v>
      </c>
      <c r="B18" t="s">
        <v>29</v>
      </c>
      <c r="C18" s="38">
        <v>102936.60479973569</v>
      </c>
      <c r="D18" s="38">
        <v>228029.77921666671</v>
      </c>
      <c r="E18" s="38">
        <v>87159.314857857258</v>
      </c>
      <c r="F18" s="43">
        <f t="shared" si="0"/>
        <v>77181.294033681275</v>
      </c>
      <c r="G18" s="9">
        <f>IF(F18&gt;=O$2,4,0)</f>
        <v>4</v>
      </c>
      <c r="H18" s="9">
        <f>IF(F18&lt;=M$2,1,0)</f>
        <v>0</v>
      </c>
      <c r="I18" s="9">
        <f>IF((AND(F18&gt;M$2,F18&lt;=N$2)),2,0)</f>
        <v>0</v>
      </c>
      <c r="J18" s="9">
        <f>IF((AND(F18&gt;N$2,F18&lt;=O$2)),3,0)</f>
        <v>0</v>
      </c>
      <c r="K18" s="49">
        <v>4</v>
      </c>
      <c r="Q18" t="s">
        <v>50</v>
      </c>
      <c r="R18" t="s">
        <v>29</v>
      </c>
      <c r="S18" s="38">
        <v>66539.805692677939</v>
      </c>
      <c r="T18" s="38">
        <v>175719.12421666668</v>
      </c>
      <c r="U18" s="38">
        <v>35619.378542857172</v>
      </c>
      <c r="V18" s="43">
        <v>73602.689201726942</v>
      </c>
      <c r="W18" s="51">
        <v>4</v>
      </c>
      <c r="Z18" t="s">
        <v>50</v>
      </c>
      <c r="AA18" t="s">
        <v>29</v>
      </c>
      <c r="AB18" s="38">
        <v>7776.6246730790635</v>
      </c>
      <c r="AC18" s="38">
        <v>18240.706666666669</v>
      </c>
      <c r="AD18" s="38">
        <v>16602.512999999999</v>
      </c>
      <c r="AE18" s="38">
        <v>5628.4544239857796</v>
      </c>
      <c r="AF18" s="53">
        <v>4</v>
      </c>
      <c r="AI18" t="s">
        <v>50</v>
      </c>
      <c r="AJ18" t="s">
        <v>29</v>
      </c>
      <c r="AK18" s="38">
        <v>28620.1744339787</v>
      </c>
      <c r="AL18" s="38">
        <v>34069.94833333337</v>
      </c>
      <c r="AM18" s="38">
        <v>34937.423315000073</v>
      </c>
      <c r="AN18" s="38">
        <v>3424.4265170164099</v>
      </c>
      <c r="AO18" s="54">
        <v>4</v>
      </c>
    </row>
    <row r="19" spans="1:41" x14ac:dyDescent="0.25">
      <c r="A19" t="s">
        <v>51</v>
      </c>
      <c r="B19" t="s">
        <v>25</v>
      </c>
      <c r="C19" s="38">
        <v>20552.577001424903</v>
      </c>
      <c r="D19" s="38">
        <v>13038.258833333337</v>
      </c>
      <c r="E19" s="38">
        <v>47020.527060526219</v>
      </c>
      <c r="F19" s="43">
        <f t="shared" si="0"/>
        <v>17850.359061408602</v>
      </c>
      <c r="G19" s="9">
        <f>IF(F19&gt;=O$2,4,0)</f>
        <v>0</v>
      </c>
      <c r="H19" s="9">
        <f>IF(F19&lt;=M$2,1,0)</f>
        <v>0</v>
      </c>
      <c r="I19" s="9">
        <f>IF((AND(F19&gt;M$2,F19&lt;=N$2)),2,0)</f>
        <v>0</v>
      </c>
      <c r="J19" s="9">
        <f>IF((AND(F19&gt;N$2,F19&lt;=O$2)),3,0)</f>
        <v>3</v>
      </c>
      <c r="K19" s="49">
        <v>3</v>
      </c>
      <c r="Q19" t="s">
        <v>51</v>
      </c>
      <c r="R19" t="s">
        <v>25</v>
      </c>
      <c r="S19" s="38">
        <v>20436.885827916522</v>
      </c>
      <c r="T19" s="38">
        <v>11674.480500000003</v>
      </c>
      <c r="U19" s="38">
        <v>44903.369099359559</v>
      </c>
      <c r="V19" s="43">
        <v>17221.825243718835</v>
      </c>
      <c r="W19" s="51">
        <v>3</v>
      </c>
      <c r="Z19" t="s">
        <v>51</v>
      </c>
      <c r="AA19" t="s">
        <v>25</v>
      </c>
      <c r="AB19" s="38">
        <v>5.1088324535452374</v>
      </c>
      <c r="AC19" s="38">
        <v>1227.7266666666667</v>
      </c>
      <c r="AD19" s="38">
        <v>814.3470994999999</v>
      </c>
      <c r="AE19" s="38">
        <v>621.89811704962744</v>
      </c>
      <c r="AF19" s="53">
        <v>2</v>
      </c>
      <c r="AI19" t="s">
        <v>51</v>
      </c>
      <c r="AJ19" t="s">
        <v>25</v>
      </c>
      <c r="AK19" s="38">
        <v>110.582341054837</v>
      </c>
      <c r="AL19" s="38">
        <v>136.0516666666667</v>
      </c>
      <c r="AM19" s="38">
        <v>1302.8108616666661</v>
      </c>
      <c r="AN19" s="38">
        <v>681.10015795824017</v>
      </c>
      <c r="AO19" s="54">
        <v>3</v>
      </c>
    </row>
    <row r="20" spans="1:41" x14ac:dyDescent="0.25">
      <c r="A20" t="s">
        <v>52</v>
      </c>
      <c r="B20" t="s">
        <v>25</v>
      </c>
      <c r="C20" s="38">
        <v>466338.87446003594</v>
      </c>
      <c r="D20" s="38">
        <v>231069.42319444445</v>
      </c>
      <c r="E20" s="38">
        <v>965220.80662423803</v>
      </c>
      <c r="F20" s="43">
        <f t="shared" si="0"/>
        <v>374880.68117970973</v>
      </c>
      <c r="G20" s="9">
        <f>IF(F20&gt;=O$2,4,0)</f>
        <v>4</v>
      </c>
      <c r="H20" s="9">
        <f>IF(F20&lt;=M$2,1,0)</f>
        <v>0</v>
      </c>
      <c r="I20" s="9">
        <f>IF((AND(F20&gt;M$2,F20&lt;=N$2)),2,0)</f>
        <v>0</v>
      </c>
      <c r="J20" s="9">
        <f>IF((AND(F20&gt;N$2,F20&lt;=O$2)),3,0)</f>
        <v>0</v>
      </c>
      <c r="K20" s="49">
        <v>4</v>
      </c>
      <c r="Q20" t="s">
        <v>52</v>
      </c>
      <c r="R20" t="s">
        <v>25</v>
      </c>
      <c r="S20" s="38">
        <v>463240.61858821299</v>
      </c>
      <c r="T20" s="38">
        <v>228653.39819444445</v>
      </c>
      <c r="U20" s="38">
        <v>963512.68312790466</v>
      </c>
      <c r="V20" s="43">
        <v>375349.0533676169</v>
      </c>
      <c r="W20" s="51">
        <v>4</v>
      </c>
      <c r="Z20" t="s">
        <v>52</v>
      </c>
      <c r="AA20" t="s">
        <v>25</v>
      </c>
      <c r="AB20" s="38">
        <v>927.73273151179262</v>
      </c>
      <c r="AC20" s="38">
        <v>1162.8383333333336</v>
      </c>
      <c r="AD20" s="38">
        <v>1578.5477333333333</v>
      </c>
      <c r="AE20" s="38">
        <v>329.55756094401283</v>
      </c>
      <c r="AF20" s="53">
        <v>1</v>
      </c>
      <c r="AI20" t="s">
        <v>52</v>
      </c>
      <c r="AJ20" t="s">
        <v>25</v>
      </c>
      <c r="AK20" s="38">
        <v>2170.5231403112098</v>
      </c>
      <c r="AL20" s="38">
        <v>1253.1866666666665</v>
      </c>
      <c r="AM20" s="38">
        <v>129.57576300000002</v>
      </c>
      <c r="AN20" s="38">
        <v>1022.2095239945297</v>
      </c>
      <c r="AO20" s="54">
        <v>3</v>
      </c>
    </row>
    <row r="21" spans="1:41" x14ac:dyDescent="0.25">
      <c r="A21" t="s">
        <v>53</v>
      </c>
      <c r="B21" t="s">
        <v>29</v>
      </c>
      <c r="C21" s="38">
        <v>6321.3897268203573</v>
      </c>
      <c r="D21" s="38">
        <v>125510.19571944475</v>
      </c>
      <c r="E21" s="38">
        <v>3006.9055610952378</v>
      </c>
      <c r="F21" s="43">
        <f t="shared" si="0"/>
        <v>69790.177650408019</v>
      </c>
      <c r="G21" s="9">
        <f>IF(F21&gt;=O$2,4,0)</f>
        <v>4</v>
      </c>
      <c r="H21" s="9">
        <f>IF(F21&lt;=M$2,1,0)</f>
        <v>0</v>
      </c>
      <c r="I21" s="9">
        <f>IF((AND(F21&gt;M$2,F21&lt;=N$2)),2,0)</f>
        <v>0</v>
      </c>
      <c r="J21" s="9">
        <f>IF((AND(F21&gt;N$2,F21&lt;=O$2)),3,0)</f>
        <v>0</v>
      </c>
      <c r="K21" s="49">
        <v>4</v>
      </c>
      <c r="Q21" t="s">
        <v>53</v>
      </c>
      <c r="R21" t="s">
        <v>29</v>
      </c>
      <c r="S21" s="38">
        <v>4589.5968798156182</v>
      </c>
      <c r="T21" s="38">
        <v>122749.52571944475</v>
      </c>
      <c r="U21" s="38">
        <v>156.93428659523801</v>
      </c>
      <c r="V21" s="43">
        <v>69534.596611175162</v>
      </c>
      <c r="W21" s="51">
        <v>4</v>
      </c>
      <c r="Z21" t="s">
        <v>53</v>
      </c>
      <c r="AA21" t="s">
        <v>29</v>
      </c>
      <c r="AB21" s="38">
        <v>454.77178518969822</v>
      </c>
      <c r="AC21" s="38">
        <v>1010.9483333333333</v>
      </c>
      <c r="AD21" s="38">
        <v>1038.6975983333323</v>
      </c>
      <c r="AE21" s="38">
        <v>329.41152825112863</v>
      </c>
      <c r="AF21" s="53">
        <v>1</v>
      </c>
      <c r="AI21" t="s">
        <v>53</v>
      </c>
      <c r="AJ21" t="s">
        <v>29</v>
      </c>
      <c r="AK21" s="38">
        <v>1277.02106181504</v>
      </c>
      <c r="AL21" s="38">
        <v>1749.7216666666666</v>
      </c>
      <c r="AM21" s="38">
        <v>1811.2736761666674</v>
      </c>
      <c r="AN21" s="38">
        <v>292.30702113877106</v>
      </c>
      <c r="AO21" s="54">
        <v>2</v>
      </c>
    </row>
    <row r="22" spans="1:41" x14ac:dyDescent="0.25">
      <c r="A22" t="s">
        <v>54</v>
      </c>
      <c r="B22" t="s">
        <v>25</v>
      </c>
      <c r="C22" s="38">
        <v>29532.038638348371</v>
      </c>
      <c r="D22" s="38">
        <v>12550.650472222223</v>
      </c>
      <c r="E22" s="38">
        <v>127860.46379666668</v>
      </c>
      <c r="F22" s="43">
        <f t="shared" si="0"/>
        <v>62253.781393960162</v>
      </c>
      <c r="G22" s="9">
        <f>IF(F22&gt;=O$2,4,0)</f>
        <v>4</v>
      </c>
      <c r="H22" s="9">
        <f>IF(F22&lt;=M$2,1,0)</f>
        <v>0</v>
      </c>
      <c r="I22" s="9">
        <f>IF((AND(F22&gt;M$2,F22&lt;=N$2)),2,0)</f>
        <v>0</v>
      </c>
      <c r="J22" s="9">
        <f>IF((AND(F22&gt;N$2,F22&lt;=O$2)),3,0)</f>
        <v>0</v>
      </c>
      <c r="K22" s="49">
        <v>4</v>
      </c>
      <c r="Q22" t="s">
        <v>54</v>
      </c>
      <c r="R22" t="s">
        <v>25</v>
      </c>
      <c r="S22" s="38">
        <v>26388.888520805755</v>
      </c>
      <c r="T22" s="38">
        <v>8190.4038055555575</v>
      </c>
      <c r="U22" s="38">
        <v>124858.87049999999</v>
      </c>
      <c r="V22" s="43">
        <v>62768.162468121154</v>
      </c>
      <c r="W22" s="51">
        <v>4</v>
      </c>
      <c r="Z22" t="s">
        <v>54</v>
      </c>
      <c r="AA22" t="s">
        <v>25</v>
      </c>
      <c r="AB22" s="38">
        <v>537.31773087184786</v>
      </c>
      <c r="AC22" s="38">
        <v>3004.2516666666666</v>
      </c>
      <c r="AD22" s="38">
        <v>1483.1485000000002</v>
      </c>
      <c r="AE22" s="38">
        <v>1244.5959003527362</v>
      </c>
      <c r="AF22" s="53">
        <v>2</v>
      </c>
      <c r="AI22" t="s">
        <v>54</v>
      </c>
      <c r="AJ22" t="s">
        <v>25</v>
      </c>
      <c r="AK22" s="38">
        <v>2605.8323866707701</v>
      </c>
      <c r="AL22" s="38">
        <v>1355.9949999999999</v>
      </c>
      <c r="AM22" s="38">
        <v>1518.4447966666667</v>
      </c>
      <c r="AN22" s="38">
        <v>679.57035451967738</v>
      </c>
      <c r="AO22" s="54">
        <v>2</v>
      </c>
    </row>
    <row r="23" spans="1:41" x14ac:dyDescent="0.25">
      <c r="A23" t="s">
        <v>55</v>
      </c>
      <c r="B23" t="s">
        <v>29</v>
      </c>
      <c r="C23" s="38">
        <v>9945.8124236628173</v>
      </c>
      <c r="D23" s="38">
        <v>10904.610933333332</v>
      </c>
      <c r="E23" s="38">
        <v>15123.718557142862</v>
      </c>
      <c r="F23" s="43">
        <f t="shared" si="0"/>
        <v>2754.7194548799343</v>
      </c>
      <c r="G23" s="9">
        <f>IF(F23&gt;=O$2,4,0)</f>
        <v>0</v>
      </c>
      <c r="H23" s="9">
        <f>IF(F23&lt;=M$2,1,0)</f>
        <v>1</v>
      </c>
      <c r="I23" s="9">
        <f>IF((AND(F23&gt;M$2,F23&lt;=N$2)),2,0)</f>
        <v>0</v>
      </c>
      <c r="J23" s="9">
        <f>IF((AND(F23&gt;N$2,F23&lt;=O$2)),3,0)</f>
        <v>0</v>
      </c>
      <c r="K23" s="49">
        <v>1</v>
      </c>
      <c r="Q23" t="s">
        <v>55</v>
      </c>
      <c r="R23" t="s">
        <v>29</v>
      </c>
      <c r="S23" s="38">
        <v>4139.4788249695357</v>
      </c>
      <c r="T23" s="38">
        <v>1734.8092666666666</v>
      </c>
      <c r="U23" s="38">
        <v>4344.3865238095286</v>
      </c>
      <c r="V23" s="43">
        <v>1451.1097081584176</v>
      </c>
      <c r="W23" s="51">
        <v>1</v>
      </c>
      <c r="Z23" t="s">
        <v>55</v>
      </c>
      <c r="AA23" t="s">
        <v>29</v>
      </c>
      <c r="AB23" s="38">
        <v>1190.522108136852</v>
      </c>
      <c r="AC23" s="38">
        <v>3483.6000000000031</v>
      </c>
      <c r="AD23" s="38">
        <v>5605.7229499999994</v>
      </c>
      <c r="AE23" s="38">
        <v>2208.1519613716687</v>
      </c>
      <c r="AF23" s="53">
        <v>3</v>
      </c>
      <c r="AI23" t="s">
        <v>55</v>
      </c>
      <c r="AJ23" t="s">
        <v>29</v>
      </c>
      <c r="AK23" s="38">
        <v>4615.8114905564298</v>
      </c>
      <c r="AL23" s="38">
        <v>5686.2016666666632</v>
      </c>
      <c r="AM23" s="38">
        <v>5173.6090833333337</v>
      </c>
      <c r="AN23" s="38">
        <v>535.35415693871005</v>
      </c>
      <c r="AO23" s="54">
        <v>2</v>
      </c>
    </row>
    <row r="24" spans="1:41" x14ac:dyDescent="0.25">
      <c r="A24" t="s">
        <v>56</v>
      </c>
      <c r="B24" t="s">
        <v>29</v>
      </c>
      <c r="C24" s="38">
        <v>3802.6102077308642</v>
      </c>
      <c r="D24" s="38">
        <v>11661.198166666667</v>
      </c>
      <c r="E24" s="38">
        <v>5577.6767482857158</v>
      </c>
      <c r="F24" s="43">
        <f t="shared" si="0"/>
        <v>4121.4378312191802</v>
      </c>
      <c r="G24" s="9">
        <f>IF(F24&gt;=O$2,4,0)</f>
        <v>0</v>
      </c>
      <c r="H24" s="9">
        <f>IF(F24&lt;=M$2,1,0)</f>
        <v>1</v>
      </c>
      <c r="I24" s="9">
        <f>IF((AND(F24&gt;M$2,F24&lt;=N$2)),2,0)</f>
        <v>0</v>
      </c>
      <c r="J24" s="9">
        <f>IF((AND(F24&gt;N$2,F24&lt;=O$2)),3,0)</f>
        <v>0</v>
      </c>
      <c r="K24" s="49">
        <v>1</v>
      </c>
      <c r="Q24" t="s">
        <v>56</v>
      </c>
      <c r="R24" t="s">
        <v>29</v>
      </c>
      <c r="S24" s="38">
        <v>1668.4520480056326</v>
      </c>
      <c r="T24" s="38">
        <v>6112.0964999999997</v>
      </c>
      <c r="U24" s="38">
        <v>352.4376666190476</v>
      </c>
      <c r="V24" s="43">
        <v>3018.0440615488001</v>
      </c>
      <c r="W24" s="51">
        <v>1</v>
      </c>
      <c r="Z24" t="s">
        <v>56</v>
      </c>
      <c r="AA24" t="s">
        <v>29</v>
      </c>
      <c r="AB24" s="38">
        <v>199.2609452489115</v>
      </c>
      <c r="AC24" s="38">
        <v>2387.5716666666708</v>
      </c>
      <c r="AD24" s="38">
        <v>2145.6535000000008</v>
      </c>
      <c r="AE24" s="38">
        <v>1199.6994199955354</v>
      </c>
      <c r="AF24" s="53">
        <v>2</v>
      </c>
      <c r="AI24" t="s">
        <v>56</v>
      </c>
      <c r="AJ24" t="s">
        <v>29</v>
      </c>
      <c r="AK24" s="38">
        <v>1934.89721447632</v>
      </c>
      <c r="AL24" s="38">
        <v>3161.529999999997</v>
      </c>
      <c r="AM24" s="38">
        <v>3079.5855816666667</v>
      </c>
      <c r="AN24" s="38">
        <v>685.76652200274737</v>
      </c>
      <c r="AO24" s="54">
        <v>3</v>
      </c>
    </row>
    <row r="25" spans="1:41" x14ac:dyDescent="0.25">
      <c r="A25" t="s">
        <v>59</v>
      </c>
      <c r="B25" t="s">
        <v>29</v>
      </c>
      <c r="C25" s="38">
        <v>30013.605913857122</v>
      </c>
      <c r="D25" s="38">
        <v>165333.25471944443</v>
      </c>
      <c r="E25" s="38">
        <v>13681.964735119051</v>
      </c>
      <c r="F25" s="43">
        <f t="shared" si="0"/>
        <v>83242.861165756534</v>
      </c>
      <c r="G25" s="9">
        <f>IF(F25&gt;=O$2,4,0)</f>
        <v>4</v>
      </c>
      <c r="H25" s="9">
        <f>IF(F25&lt;=M$2,1,0)</f>
        <v>0</v>
      </c>
      <c r="I25" s="9">
        <f>IF((AND(F25&gt;M$2,F25&lt;=N$2)),2,0)</f>
        <v>0</v>
      </c>
      <c r="J25" s="9">
        <f>IF((AND(F25&gt;N$2,F25&lt;=O$2)),3,0)</f>
        <v>0</v>
      </c>
      <c r="K25" s="49">
        <v>4</v>
      </c>
      <c r="Q25" t="s">
        <v>59</v>
      </c>
      <c r="R25" t="s">
        <v>29</v>
      </c>
      <c r="S25" s="38">
        <v>21339.154550671974</v>
      </c>
      <c r="T25" s="38">
        <v>153318.96805277778</v>
      </c>
      <c r="U25" s="38">
        <v>1557.3866484523808</v>
      </c>
      <c r="V25" s="43">
        <v>82504.108083304571</v>
      </c>
      <c r="W25" s="51">
        <v>4</v>
      </c>
      <c r="Z25" t="s">
        <v>59</v>
      </c>
      <c r="AA25" t="s">
        <v>29</v>
      </c>
      <c r="AB25" s="38">
        <v>2481.4900459095352</v>
      </c>
      <c r="AC25" s="38">
        <v>5121.9933333333347</v>
      </c>
      <c r="AD25" s="38">
        <v>4848.5192333333362</v>
      </c>
      <c r="AE25" s="38">
        <v>1452.0028046565483</v>
      </c>
      <c r="AF25" s="53">
        <v>2</v>
      </c>
      <c r="AI25" t="s">
        <v>59</v>
      </c>
      <c r="AJ25" t="s">
        <v>29</v>
      </c>
      <c r="AK25" s="38">
        <v>6192.9613172756099</v>
      </c>
      <c r="AL25" s="38">
        <v>6892.2933333333367</v>
      </c>
      <c r="AM25" s="38">
        <v>7276.0588533333339</v>
      </c>
      <c r="AN25" s="38">
        <v>549.15715959983413</v>
      </c>
      <c r="AO25" s="54">
        <v>2</v>
      </c>
    </row>
    <row r="26" spans="1:41" x14ac:dyDescent="0.25">
      <c r="A26" t="s">
        <v>63</v>
      </c>
      <c r="B26" t="s">
        <v>29</v>
      </c>
      <c r="C26" s="38">
        <v>2196.5384822495662</v>
      </c>
      <c r="D26" s="38">
        <v>8793.3597833333297</v>
      </c>
      <c r="E26" s="38">
        <v>2649.5515500238084</v>
      </c>
      <c r="F26" s="43">
        <f t="shared" si="0"/>
        <v>3684.871135822088</v>
      </c>
      <c r="G26" s="9">
        <f>IF(F26&gt;=O$2,4,0)</f>
        <v>0</v>
      </c>
      <c r="H26" s="9">
        <f>IF(F26&lt;=M$2,1,0)</f>
        <v>1</v>
      </c>
      <c r="I26" s="9">
        <f>IF((AND(F26&gt;M$2,F26&lt;=N$2)),2,0)</f>
        <v>0</v>
      </c>
      <c r="J26" s="9">
        <f>IF((AND(F26&gt;N$2,F26&lt;=O$2)),3,0)</f>
        <v>0</v>
      </c>
      <c r="K26" s="49">
        <v>1</v>
      </c>
      <c r="Q26" t="s">
        <v>63</v>
      </c>
      <c r="R26" t="s">
        <v>29</v>
      </c>
      <c r="S26" s="38">
        <v>654.07894390203478</v>
      </c>
      <c r="T26" s="38">
        <v>6280.1731166666641</v>
      </c>
      <c r="U26" s="38">
        <v>185.14725619047618</v>
      </c>
      <c r="V26" s="43">
        <v>3391.7098148384694</v>
      </c>
      <c r="W26" s="51">
        <v>1</v>
      </c>
      <c r="Z26" t="s">
        <v>63</v>
      </c>
      <c r="AA26" t="s">
        <v>29</v>
      </c>
      <c r="AB26" s="38">
        <v>245.08564433652168</v>
      </c>
      <c r="AC26" s="38">
        <v>847.9583333333328</v>
      </c>
      <c r="AD26" s="38">
        <v>864.37863833333222</v>
      </c>
      <c r="AE26" s="38">
        <v>352.90435861294213</v>
      </c>
      <c r="AF26" s="53">
        <v>1</v>
      </c>
      <c r="AI26" t="s">
        <v>63</v>
      </c>
      <c r="AJ26" t="s">
        <v>29</v>
      </c>
      <c r="AK26" s="38">
        <v>1297.37389401101</v>
      </c>
      <c r="AL26" s="38">
        <v>1665.2283333333335</v>
      </c>
      <c r="AM26" s="38">
        <v>1600.0256555000001</v>
      </c>
      <c r="AN26" s="38">
        <v>196.28481281808109</v>
      </c>
      <c r="AO26" s="54">
        <v>2</v>
      </c>
    </row>
    <row r="27" spans="1:41" x14ac:dyDescent="0.25">
      <c r="A27" t="s">
        <v>65</v>
      </c>
      <c r="B27" t="s">
        <v>25</v>
      </c>
      <c r="C27" s="38">
        <v>2015.9949550989511</v>
      </c>
      <c r="D27" s="38">
        <v>7729.3411111111154</v>
      </c>
      <c r="E27" s="38">
        <v>27.172932649047617</v>
      </c>
      <c r="F27" s="43">
        <f t="shared" si="0"/>
        <v>3998.3565787440389</v>
      </c>
      <c r="G27" s="9">
        <f>IF(F27&gt;=O$2,4,0)</f>
        <v>0</v>
      </c>
      <c r="H27" s="9">
        <f>IF(F27&lt;=M$2,1,0)</f>
        <v>1</v>
      </c>
      <c r="I27" s="9">
        <f>IF((AND(F27&gt;M$2,F27&lt;=N$2)),2,0)</f>
        <v>0</v>
      </c>
      <c r="J27" s="9">
        <f>IF((AND(F27&gt;N$2,F27&lt;=O$2)),3,0)</f>
        <v>0</v>
      </c>
      <c r="K27" s="49">
        <v>1</v>
      </c>
      <c r="Q27" t="s">
        <v>65</v>
      </c>
      <c r="R27" t="s">
        <v>25</v>
      </c>
      <c r="S27" s="38">
        <v>2009.50992</v>
      </c>
      <c r="T27" s="38">
        <v>6174.1794444444486</v>
      </c>
      <c r="U27" s="38">
        <v>10.481589249047623</v>
      </c>
      <c r="V27" s="43">
        <v>3144.6186246009138</v>
      </c>
      <c r="W27" s="51">
        <v>1</v>
      </c>
      <c r="Z27" t="s">
        <v>65</v>
      </c>
      <c r="AA27" t="s">
        <v>25</v>
      </c>
      <c r="AB27" s="38">
        <v>0</v>
      </c>
      <c r="AC27" s="38">
        <v>1548.7766666666666</v>
      </c>
      <c r="AD27" s="38">
        <v>7.3580308333333226</v>
      </c>
      <c r="AE27" s="38">
        <v>892.07013127921994</v>
      </c>
      <c r="AF27" s="53">
        <v>2</v>
      </c>
      <c r="AI27" t="s">
        <v>65</v>
      </c>
      <c r="AJ27" t="s">
        <v>25</v>
      </c>
      <c r="AK27" s="38">
        <v>6.4850350989510197</v>
      </c>
      <c r="AL27" s="38">
        <v>6.3849999999999998</v>
      </c>
      <c r="AM27" s="38">
        <v>9.3333125666666685</v>
      </c>
      <c r="AN27" s="38">
        <v>1.6740787787558189</v>
      </c>
      <c r="AO27" s="54">
        <v>1</v>
      </c>
    </row>
    <row r="28" spans="1:41" x14ac:dyDescent="0.25">
      <c r="A28" t="s">
        <v>67</v>
      </c>
      <c r="B28" t="s">
        <v>25</v>
      </c>
      <c r="C28" s="38">
        <v>157213.71245010395</v>
      </c>
      <c r="D28" s="38">
        <v>172042.37376388864</v>
      </c>
      <c r="E28" s="38">
        <v>65043.722842380957</v>
      </c>
      <c r="F28" s="43">
        <f t="shared" si="0"/>
        <v>57971.124248297623</v>
      </c>
      <c r="G28" s="9">
        <f>IF(F28&gt;=O$2,4,0)</f>
        <v>4</v>
      </c>
      <c r="H28" s="9">
        <f>IF(F28&lt;=M$2,1,0)</f>
        <v>0</v>
      </c>
      <c r="I28" s="9">
        <f>IF((AND(F28&gt;M$2,F28&lt;=N$2)),2,0)</f>
        <v>0</v>
      </c>
      <c r="J28" s="9">
        <f>IF((AND(F28&gt;N$2,F28&lt;=O$2)),3,0)</f>
        <v>0</v>
      </c>
      <c r="K28" s="49">
        <v>4</v>
      </c>
      <c r="Q28" t="s">
        <v>67</v>
      </c>
      <c r="R28" t="s">
        <v>25</v>
      </c>
      <c r="S28" s="38">
        <v>118845.67984589881</v>
      </c>
      <c r="T28" s="38">
        <v>109632.56043055526</v>
      </c>
      <c r="U28" s="38">
        <v>15403.791214047616</v>
      </c>
      <c r="V28" s="43">
        <v>57248.241372033342</v>
      </c>
      <c r="W28" s="51">
        <v>4</v>
      </c>
      <c r="Z28" t="s">
        <v>67</v>
      </c>
      <c r="AA28" t="s">
        <v>25</v>
      </c>
      <c r="AB28" s="38">
        <v>576.42162820831959</v>
      </c>
      <c r="AC28" s="38">
        <v>30562.400000000038</v>
      </c>
      <c r="AD28" s="38">
        <v>17790.502166666676</v>
      </c>
      <c r="AE28" s="38">
        <v>15047.728743142583</v>
      </c>
      <c r="AF28" s="53">
        <v>4</v>
      </c>
      <c r="AI28" t="s">
        <v>67</v>
      </c>
      <c r="AJ28" t="s">
        <v>25</v>
      </c>
      <c r="AK28" s="38">
        <v>37791.610975996802</v>
      </c>
      <c r="AL28" s="38">
        <v>31847.41333333337</v>
      </c>
      <c r="AM28" s="38">
        <v>31849.429461666667</v>
      </c>
      <c r="AN28" s="38">
        <v>3431.3022510670235</v>
      </c>
      <c r="AO28" s="54">
        <v>4</v>
      </c>
    </row>
    <row r="29" spans="1:41" x14ac:dyDescent="0.25">
      <c r="A29" t="s">
        <v>69</v>
      </c>
      <c r="B29" t="s">
        <v>29</v>
      </c>
      <c r="C29" s="38">
        <v>1935.2951080405271</v>
      </c>
      <c r="D29" s="38">
        <v>80975.584722222193</v>
      </c>
      <c r="E29" s="38">
        <v>361.56606282500002</v>
      </c>
      <c r="F29" s="43">
        <f t="shared" si="0"/>
        <v>46094.945510722951</v>
      </c>
      <c r="G29" s="9">
        <f>IF(F29&gt;=O$2,4,0)</f>
        <v>0</v>
      </c>
      <c r="H29" s="9">
        <f>IF(F29&lt;=M$2,1,0)</f>
        <v>0</v>
      </c>
      <c r="I29" s="9">
        <f>IF((AND(F29&gt;M$2,F29&lt;=N$2)),2,0)</f>
        <v>0</v>
      </c>
      <c r="J29" s="9">
        <f>IF((AND(F29&gt;N$2,F29&lt;=O$2)),3,0)</f>
        <v>3</v>
      </c>
      <c r="K29" s="49">
        <v>3</v>
      </c>
      <c r="Q29" t="s">
        <v>69</v>
      </c>
      <c r="R29" t="s">
        <v>29</v>
      </c>
      <c r="S29" s="38">
        <v>1841.1222522889723</v>
      </c>
      <c r="T29" s="38">
        <v>80740.691388888852</v>
      </c>
      <c r="U29" s="38">
        <v>320.88763059166666</v>
      </c>
      <c r="V29" s="43">
        <v>45997.822339340411</v>
      </c>
      <c r="W29" s="51">
        <v>3</v>
      </c>
      <c r="Z29" t="s">
        <v>69</v>
      </c>
      <c r="AA29" t="s">
        <v>29</v>
      </c>
      <c r="AB29" s="38">
        <v>88.4450808082142</v>
      </c>
      <c r="AC29" s="38">
        <v>220.46000000000004</v>
      </c>
      <c r="AD29" s="38">
        <v>27.687242333333323</v>
      </c>
      <c r="AE29" s="38">
        <v>98.55691242776507</v>
      </c>
      <c r="AF29" s="53">
        <v>1</v>
      </c>
      <c r="AI29" t="s">
        <v>69</v>
      </c>
      <c r="AJ29" t="s">
        <v>29</v>
      </c>
      <c r="AK29" s="38">
        <v>5.7277749433408598</v>
      </c>
      <c r="AL29" s="38">
        <v>14.43333333333333</v>
      </c>
      <c r="AM29" s="38">
        <v>12.991189900000002</v>
      </c>
      <c r="AN29" s="38">
        <v>4.6658997238205897</v>
      </c>
      <c r="AO29" s="54">
        <v>1</v>
      </c>
    </row>
    <row r="30" spans="1:41" x14ac:dyDescent="0.25">
      <c r="A30" t="s">
        <v>71</v>
      </c>
      <c r="B30" t="s">
        <v>25</v>
      </c>
      <c r="C30" s="38">
        <v>16547.763611794708</v>
      </c>
      <c r="D30" s="38">
        <v>3270.1713388888861</v>
      </c>
      <c r="E30" s="38">
        <v>5192.2750982809494</v>
      </c>
      <c r="F30" s="43">
        <f t="shared" si="0"/>
        <v>7175.6075097971143</v>
      </c>
      <c r="G30" s="9">
        <f>IF(F30&gt;=O$2,4,0)</f>
        <v>0</v>
      </c>
      <c r="H30" s="9">
        <f>IF(F30&lt;=M$2,1,0)</f>
        <v>0</v>
      </c>
      <c r="I30" s="9">
        <f>IF((AND(F30&gt;M$2,F30&lt;=N$2)),2,0)</f>
        <v>2</v>
      </c>
      <c r="J30" s="9">
        <f>IF((AND(F30&gt;N$2,F30&lt;=O$2)),3,0)</f>
        <v>0</v>
      </c>
      <c r="K30" s="49">
        <v>2</v>
      </c>
      <c r="Q30" t="s">
        <v>71</v>
      </c>
      <c r="R30" t="s">
        <v>25</v>
      </c>
      <c r="S30" s="38">
        <v>16459.056094340667</v>
      </c>
      <c r="T30" s="38">
        <v>2717.6946722222197</v>
      </c>
      <c r="U30" s="38">
        <v>5058.8335935809491</v>
      </c>
      <c r="V30" s="43">
        <v>7351.5419952689053</v>
      </c>
      <c r="W30" s="51">
        <v>2</v>
      </c>
      <c r="Z30" t="s">
        <v>71</v>
      </c>
      <c r="AA30" t="s">
        <v>25</v>
      </c>
      <c r="AB30" s="38">
        <v>10.403877942902916</v>
      </c>
      <c r="AC30" s="38">
        <v>454.69166666666672</v>
      </c>
      <c r="AD30" s="38">
        <v>46.400034866666772</v>
      </c>
      <c r="AE30" s="38">
        <v>246.77568056848673</v>
      </c>
      <c r="AF30" s="53">
        <v>1</v>
      </c>
      <c r="AI30" t="s">
        <v>71</v>
      </c>
      <c r="AJ30" t="s">
        <v>25</v>
      </c>
      <c r="AK30" s="38">
        <v>78.303639511136495</v>
      </c>
      <c r="AL30" s="38">
        <v>97.784999999999997</v>
      </c>
      <c r="AM30" s="38">
        <v>87.041469833333394</v>
      </c>
      <c r="AN30" s="38">
        <v>9.7578731090901751</v>
      </c>
      <c r="AO30" s="54">
        <v>1</v>
      </c>
    </row>
    <row r="31" spans="1:41" x14ac:dyDescent="0.25">
      <c r="A31" t="s">
        <v>72</v>
      </c>
      <c r="B31" t="s">
        <v>25</v>
      </c>
      <c r="C31" s="38">
        <v>38108.932589541393</v>
      </c>
      <c r="D31" s="38">
        <v>89295.35758888883</v>
      </c>
      <c r="E31" s="38">
        <v>17365.374089761903</v>
      </c>
      <c r="F31" s="43">
        <f t="shared" si="0"/>
        <v>37023.118564918928</v>
      </c>
      <c r="G31" s="9">
        <f>IF(F31&gt;=O$2,4,0)</f>
        <v>0</v>
      </c>
      <c r="H31" s="9">
        <f>IF(F31&lt;=M$2,1,0)</f>
        <v>0</v>
      </c>
      <c r="I31" s="9">
        <f>IF((AND(F31&gt;M$2,F31&lt;=N$2)),2,0)</f>
        <v>0</v>
      </c>
      <c r="J31" s="9">
        <f>IF((AND(F31&gt;N$2,F31&lt;=O$2)),3,0)</f>
        <v>3</v>
      </c>
      <c r="K31" s="49">
        <v>3</v>
      </c>
      <c r="Q31" t="s">
        <v>72</v>
      </c>
      <c r="R31" t="s">
        <v>25</v>
      </c>
      <c r="S31" s="38">
        <v>34518.679298423929</v>
      </c>
      <c r="T31" s="38">
        <v>85968.335922222162</v>
      </c>
      <c r="U31" s="38">
        <v>14175.104506428568</v>
      </c>
      <c r="V31" s="43">
        <v>37002.694224308289</v>
      </c>
      <c r="W31" s="51">
        <v>3</v>
      </c>
      <c r="Z31" t="s">
        <v>72</v>
      </c>
      <c r="AA31" t="s">
        <v>25</v>
      </c>
      <c r="AB31" s="38">
        <v>148.73630245034872</v>
      </c>
      <c r="AC31" s="38">
        <v>1559.3716666666703</v>
      </c>
      <c r="AD31" s="38">
        <v>1466.2726500000006</v>
      </c>
      <c r="AE31" s="38">
        <v>788.92982205817827</v>
      </c>
      <c r="AF31" s="53">
        <v>2</v>
      </c>
      <c r="AI31" t="s">
        <v>72</v>
      </c>
      <c r="AJ31" t="s">
        <v>25</v>
      </c>
      <c r="AK31" s="38">
        <v>3441.5169886671101</v>
      </c>
      <c r="AL31" s="38">
        <v>1767.6499999999969</v>
      </c>
      <c r="AM31" s="38">
        <v>1723.9969333333336</v>
      </c>
      <c r="AN31" s="38">
        <v>979.2523871516006</v>
      </c>
      <c r="AO31" s="54">
        <v>3</v>
      </c>
    </row>
    <row r="32" spans="1:41" x14ac:dyDescent="0.25">
      <c r="A32" t="s">
        <v>74</v>
      </c>
      <c r="B32" t="s">
        <v>29</v>
      </c>
      <c r="C32" s="38">
        <v>24717.414821482354</v>
      </c>
      <c r="D32" s="38">
        <v>37508.34959722223</v>
      </c>
      <c r="E32" s="38">
        <v>58576.162766023743</v>
      </c>
      <c r="F32" s="43">
        <f t="shared" si="0"/>
        <v>17097.151695164248</v>
      </c>
      <c r="G32" s="9">
        <f>IF(F32&gt;=O$2,4,0)</f>
        <v>0</v>
      </c>
      <c r="H32" s="9">
        <f>IF(F32&lt;=M$2,1,0)</f>
        <v>0</v>
      </c>
      <c r="I32" s="9">
        <f>IF((AND(F32&gt;M$2,F32&lt;=N$2)),2,0)</f>
        <v>2</v>
      </c>
      <c r="J32" s="9">
        <f>IF((AND(F32&gt;N$2,F32&lt;=O$2)),3,0)</f>
        <v>0</v>
      </c>
      <c r="K32" s="49">
        <v>2</v>
      </c>
      <c r="Q32" t="s">
        <v>74</v>
      </c>
      <c r="R32" t="s">
        <v>29</v>
      </c>
      <c r="S32" s="38">
        <v>20598.049797873879</v>
      </c>
      <c r="T32" s="38">
        <v>31865.899597222226</v>
      </c>
      <c r="U32" s="38">
        <v>53753.822742857068</v>
      </c>
      <c r="V32" s="43">
        <v>16858.978311813411</v>
      </c>
      <c r="W32" s="51">
        <v>3</v>
      </c>
      <c r="Z32" t="s">
        <v>74</v>
      </c>
      <c r="AA32" t="s">
        <v>29</v>
      </c>
      <c r="AB32" s="38">
        <v>956.11448900044707</v>
      </c>
      <c r="AC32" s="38">
        <v>2032.3300000000033</v>
      </c>
      <c r="AD32" s="38">
        <v>1652.3968600000001</v>
      </c>
      <c r="AE32" s="38">
        <v>545.80188059268289</v>
      </c>
      <c r="AF32" s="53">
        <v>2</v>
      </c>
      <c r="AI32" t="s">
        <v>74</v>
      </c>
      <c r="AJ32" t="s">
        <v>29</v>
      </c>
      <c r="AK32" s="38">
        <v>3163.2505346080302</v>
      </c>
      <c r="AL32" s="38">
        <v>3610.1200000000031</v>
      </c>
      <c r="AM32" s="38">
        <v>3169.9431631666739</v>
      </c>
      <c r="AN32" s="38">
        <v>256.09007466818093</v>
      </c>
      <c r="AO32" s="54">
        <v>2</v>
      </c>
    </row>
    <row r="33" spans="1:41" x14ac:dyDescent="0.25">
      <c r="A33" t="s">
        <v>75</v>
      </c>
      <c r="B33" t="s">
        <v>25</v>
      </c>
      <c r="C33" s="38">
        <v>28976.15218036095</v>
      </c>
      <c r="D33" s="38">
        <v>31030.588813888837</v>
      </c>
      <c r="E33" s="38">
        <v>59030.370629952406</v>
      </c>
      <c r="F33" s="43">
        <f t="shared" si="0"/>
        <v>16790.198223190164</v>
      </c>
      <c r="G33" s="9">
        <f>IF(F33&gt;=O$2,4,0)</f>
        <v>0</v>
      </c>
      <c r="H33" s="9">
        <f>IF(F33&lt;=M$2,1,0)</f>
        <v>0</v>
      </c>
      <c r="I33" s="9">
        <f>IF((AND(F33&gt;M$2,F33&lt;=N$2)),2,0)</f>
        <v>2</v>
      </c>
      <c r="J33" s="9">
        <f>IF((AND(F33&gt;N$2,F33&lt;=O$2)),3,0)</f>
        <v>0</v>
      </c>
      <c r="K33" s="49">
        <v>2</v>
      </c>
      <c r="Q33" t="s">
        <v>75</v>
      </c>
      <c r="R33" t="s">
        <v>25</v>
      </c>
      <c r="S33" s="38">
        <v>23939.618700902924</v>
      </c>
      <c r="T33" s="38">
        <v>24547.533813888826</v>
      </c>
      <c r="U33" s="38">
        <v>54165.97519345241</v>
      </c>
      <c r="V33" s="43">
        <v>17278.378865670667</v>
      </c>
      <c r="W33" s="51">
        <v>3</v>
      </c>
      <c r="Z33" t="s">
        <v>75</v>
      </c>
      <c r="AA33" t="s">
        <v>25</v>
      </c>
      <c r="AB33" s="38">
        <v>266.81813776217797</v>
      </c>
      <c r="AC33" s="38">
        <v>3851.4833333333399</v>
      </c>
      <c r="AD33" s="38">
        <v>2541.5481666666683</v>
      </c>
      <c r="AE33" s="38">
        <v>1813.842670943335</v>
      </c>
      <c r="AF33" s="53">
        <v>3</v>
      </c>
      <c r="AI33" t="s">
        <v>75</v>
      </c>
      <c r="AJ33" t="s">
        <v>25</v>
      </c>
      <c r="AK33" s="38">
        <v>4769.7153416958499</v>
      </c>
      <c r="AL33" s="38">
        <v>2631.5716666666699</v>
      </c>
      <c r="AM33" s="38">
        <v>2322.847269833333</v>
      </c>
      <c r="AN33" s="38">
        <v>1332.5497169816704</v>
      </c>
      <c r="AO33" s="54">
        <v>3</v>
      </c>
    </row>
    <row r="34" spans="1:41" x14ac:dyDescent="0.25">
      <c r="A34" t="s">
        <v>76</v>
      </c>
      <c r="B34" t="s">
        <v>25</v>
      </c>
      <c r="C34" s="38">
        <v>3473.3541865062148</v>
      </c>
      <c r="D34" s="38">
        <v>5052.3054694444354</v>
      </c>
      <c r="E34" s="38">
        <v>1619.3129613833346</v>
      </c>
      <c r="F34" s="43">
        <f t="shared" ref="F34:F65" si="1">STDEV(C34:E34)</f>
        <v>1718.3322136474374</v>
      </c>
      <c r="G34" s="9">
        <f>IF(F34&gt;=O$2,4,0)</f>
        <v>0</v>
      </c>
      <c r="H34" s="9">
        <f>IF(F34&lt;=M$2,1,0)</f>
        <v>1</v>
      </c>
      <c r="I34" s="9">
        <f>IF((AND(F34&gt;M$2,F34&lt;=N$2)),2,0)</f>
        <v>0</v>
      </c>
      <c r="J34" s="9">
        <f>IF((AND(F34&gt;N$2,F34&lt;=O$2)),3,0)</f>
        <v>0</v>
      </c>
      <c r="K34" s="49">
        <v>1</v>
      </c>
      <c r="Q34" t="s">
        <v>76</v>
      </c>
      <c r="R34" t="s">
        <v>25</v>
      </c>
      <c r="S34" s="38">
        <v>2331.7157431950254</v>
      </c>
      <c r="T34" s="38">
        <v>4144.872136111102</v>
      </c>
      <c r="U34" s="38">
        <v>716.62947638333389</v>
      </c>
      <c r="V34" s="43">
        <v>1715.0747062637183</v>
      </c>
      <c r="W34" s="51">
        <v>1</v>
      </c>
      <c r="Z34" t="s">
        <v>76</v>
      </c>
      <c r="AA34" t="s">
        <v>25</v>
      </c>
      <c r="AB34" s="38">
        <v>392.9357731386761</v>
      </c>
      <c r="AC34" s="38">
        <v>398.0983333333333</v>
      </c>
      <c r="AD34" s="38">
        <v>434.62143833333317</v>
      </c>
      <c r="AE34" s="38">
        <v>22.724010463697933</v>
      </c>
      <c r="AF34" s="53">
        <v>1</v>
      </c>
      <c r="AI34" t="s">
        <v>76</v>
      </c>
      <c r="AJ34" t="s">
        <v>25</v>
      </c>
      <c r="AK34" s="38">
        <v>748.70267017251297</v>
      </c>
      <c r="AL34" s="38">
        <v>509.33499999999998</v>
      </c>
      <c r="AM34" s="38">
        <v>468.06204666666747</v>
      </c>
      <c r="AN34" s="38">
        <v>151.52529918708939</v>
      </c>
      <c r="AO34" s="54">
        <v>1</v>
      </c>
    </row>
    <row r="35" spans="1:41" x14ac:dyDescent="0.25">
      <c r="A35" t="s">
        <v>77</v>
      </c>
      <c r="B35" t="s">
        <v>29</v>
      </c>
      <c r="C35" s="38">
        <v>8063.0110900908512</v>
      </c>
      <c r="D35" s="38">
        <v>6865.2986638888851</v>
      </c>
      <c r="E35" s="38">
        <v>13532.171457823813</v>
      </c>
      <c r="F35" s="43">
        <f t="shared" si="1"/>
        <v>3554.1858663264743</v>
      </c>
      <c r="G35" s="9">
        <f>IF(F35&gt;=O$2,4,0)</f>
        <v>0</v>
      </c>
      <c r="H35" s="9">
        <f>IF(F35&lt;=M$2,1,0)</f>
        <v>1</v>
      </c>
      <c r="I35" s="9">
        <f>IF((AND(F35&gt;M$2,F35&lt;=N$2)),2,0)</f>
        <v>0</v>
      </c>
      <c r="J35" s="9">
        <f>IF((AND(F35&gt;N$2,F35&lt;=O$2)),3,0)</f>
        <v>0</v>
      </c>
      <c r="K35" s="49">
        <v>1</v>
      </c>
      <c r="Q35" t="s">
        <v>77</v>
      </c>
      <c r="R35" t="s">
        <v>29</v>
      </c>
      <c r="S35" s="38">
        <v>6015.6714504662896</v>
      </c>
      <c r="T35" s="38">
        <v>2638.1453305555528</v>
      </c>
      <c r="U35" s="38">
        <v>11130.434542323812</v>
      </c>
      <c r="V35" s="43">
        <v>4275.6570690523258</v>
      </c>
      <c r="W35" s="51">
        <v>1</v>
      </c>
      <c r="Z35" t="s">
        <v>77</v>
      </c>
      <c r="AA35" t="s">
        <v>29</v>
      </c>
      <c r="AB35" s="38">
        <v>1921.108591365263</v>
      </c>
      <c r="AC35" s="38">
        <v>4036.3566666666666</v>
      </c>
      <c r="AD35" s="38">
        <v>2237.1431500000008</v>
      </c>
      <c r="AE35" s="38">
        <v>1141.0025957371713</v>
      </c>
      <c r="AF35" s="53">
        <v>2</v>
      </c>
      <c r="AI35" t="s">
        <v>77</v>
      </c>
      <c r="AJ35" t="s">
        <v>29</v>
      </c>
      <c r="AK35" s="38">
        <v>126.23104825929799</v>
      </c>
      <c r="AL35" s="38">
        <v>190.79666666666631</v>
      </c>
      <c r="AM35" s="38">
        <v>164.59376550000007</v>
      </c>
      <c r="AN35" s="38">
        <v>32.473089330413494</v>
      </c>
      <c r="AO35" s="54">
        <v>1</v>
      </c>
    </row>
    <row r="36" spans="1:41" x14ac:dyDescent="0.25">
      <c r="A36" t="s">
        <v>78</v>
      </c>
      <c r="B36" t="s">
        <v>29</v>
      </c>
      <c r="C36" s="38">
        <v>3463.0256377631754</v>
      </c>
      <c r="D36" s="38">
        <v>32544.069111111046</v>
      </c>
      <c r="E36" s="38">
        <v>3312.9585636380939</v>
      </c>
      <c r="F36" s="43">
        <f t="shared" si="1"/>
        <v>16833.436138947138</v>
      </c>
      <c r="G36" s="9">
        <f>IF(F36&gt;=O$2,4,0)</f>
        <v>0</v>
      </c>
      <c r="H36" s="9">
        <f>IF(F36&lt;=M$2,1,0)</f>
        <v>0</v>
      </c>
      <c r="I36" s="9">
        <f>IF((AND(F36&gt;M$2,F36&lt;=N$2)),2,0)</f>
        <v>2</v>
      </c>
      <c r="J36" s="9">
        <f>IF((AND(F36&gt;N$2,F36&lt;=O$2)),3,0)</f>
        <v>0</v>
      </c>
      <c r="K36" s="49">
        <v>2</v>
      </c>
      <c r="Q36" t="s">
        <v>78</v>
      </c>
      <c r="R36" t="s">
        <v>29</v>
      </c>
      <c r="S36" s="38">
        <v>1342.1057153424777</v>
      </c>
      <c r="T36" s="38">
        <v>28970.157444444383</v>
      </c>
      <c r="U36" s="38">
        <v>41.381345304761901</v>
      </c>
      <c r="V36" s="43">
        <v>16339.498221726864</v>
      </c>
      <c r="W36" s="51">
        <v>2</v>
      </c>
      <c r="Z36" t="s">
        <v>78</v>
      </c>
      <c r="AA36" t="s">
        <v>29</v>
      </c>
      <c r="AB36" s="38">
        <v>147.92670359221728</v>
      </c>
      <c r="AC36" s="38">
        <v>1157.1666666666663</v>
      </c>
      <c r="AD36" s="38">
        <v>1069.0411233333323</v>
      </c>
      <c r="AE36" s="38">
        <v>558.984673121622</v>
      </c>
      <c r="AF36" s="53">
        <v>2</v>
      </c>
      <c r="AI36" t="s">
        <v>78</v>
      </c>
      <c r="AJ36" t="s">
        <v>29</v>
      </c>
      <c r="AK36" s="38">
        <v>1972.9932188284799</v>
      </c>
      <c r="AL36" s="38">
        <v>2416.7449999999999</v>
      </c>
      <c r="AM36" s="38">
        <v>2202.5360949999995</v>
      </c>
      <c r="AN36" s="38">
        <v>221.92004201036363</v>
      </c>
      <c r="AO36" s="54">
        <v>2</v>
      </c>
    </row>
    <row r="37" spans="1:41" x14ac:dyDescent="0.25">
      <c r="A37" t="s">
        <v>79</v>
      </c>
      <c r="B37" t="s">
        <v>29</v>
      </c>
      <c r="C37" s="38">
        <v>15100.363546673678</v>
      </c>
      <c r="D37" s="38">
        <v>43949.538333333301</v>
      </c>
      <c r="E37" s="38">
        <v>8488.8755256666591</v>
      </c>
      <c r="F37" s="43">
        <f t="shared" si="1"/>
        <v>18856.675504456369</v>
      </c>
      <c r="G37" s="9">
        <f>IF(F37&gt;=O$2,4,0)</f>
        <v>0</v>
      </c>
      <c r="H37" s="9">
        <f>IF(F37&lt;=M$2,1,0)</f>
        <v>0</v>
      </c>
      <c r="I37" s="9">
        <f>IF((AND(F37&gt;M$2,F37&lt;=N$2)),2,0)</f>
        <v>0</v>
      </c>
      <c r="J37" s="9">
        <f>IF((AND(F37&gt;N$2,F37&lt;=O$2)),3,0)</f>
        <v>3</v>
      </c>
      <c r="K37" s="49">
        <v>3</v>
      </c>
      <c r="Q37" t="s">
        <v>79</v>
      </c>
      <c r="R37" t="s">
        <v>29</v>
      </c>
      <c r="S37" s="38">
        <v>12233.528518060049</v>
      </c>
      <c r="T37" s="38">
        <v>39551.844999999965</v>
      </c>
      <c r="U37" s="38">
        <v>3428.7999149999937</v>
      </c>
      <c r="V37" s="43">
        <v>18835.640186421038</v>
      </c>
      <c r="W37" s="51">
        <v>3</v>
      </c>
      <c r="Z37" t="s">
        <v>79</v>
      </c>
      <c r="AA37" t="s">
        <v>29</v>
      </c>
      <c r="AB37" s="38">
        <v>967.30711745859935</v>
      </c>
      <c r="AC37" s="38">
        <v>1451.4766666666665</v>
      </c>
      <c r="AD37" s="38">
        <v>1877.9496173333323</v>
      </c>
      <c r="AE37" s="38">
        <v>455.62577711114074</v>
      </c>
      <c r="AF37" s="53">
        <v>1</v>
      </c>
      <c r="AI37" t="s">
        <v>79</v>
      </c>
      <c r="AJ37" t="s">
        <v>29</v>
      </c>
      <c r="AK37" s="38">
        <v>1899.5279111550299</v>
      </c>
      <c r="AL37" s="38">
        <v>2946.2166666666667</v>
      </c>
      <c r="AM37" s="38">
        <v>3182.1259933333331</v>
      </c>
      <c r="AN37" s="38">
        <v>682.67469091926409</v>
      </c>
      <c r="AO37" s="54">
        <v>3</v>
      </c>
    </row>
    <row r="38" spans="1:41" x14ac:dyDescent="0.25">
      <c r="A38" t="s">
        <v>80</v>
      </c>
      <c r="B38" t="s">
        <v>32</v>
      </c>
      <c r="C38" s="38">
        <v>894319.38672050275</v>
      </c>
      <c r="D38" s="38">
        <v>804948.45516944351</v>
      </c>
      <c r="E38" s="38">
        <v>542962.70348095242</v>
      </c>
      <c r="F38" s="43">
        <f t="shared" si="1"/>
        <v>182608.5140180059</v>
      </c>
      <c r="G38" s="9">
        <f>IF(F38&gt;=O$2,4,0)</f>
        <v>4</v>
      </c>
      <c r="H38" s="9">
        <f>IF(F38&lt;=M$2,1,0)</f>
        <v>0</v>
      </c>
      <c r="I38" s="9">
        <f>IF((AND(F38&gt;M$2,F38&lt;=N$2)),2,0)</f>
        <v>0</v>
      </c>
      <c r="J38" s="9">
        <f>IF((AND(F38&gt;N$2,F38&lt;=O$2)),3,0)</f>
        <v>0</v>
      </c>
      <c r="K38" s="49">
        <v>4</v>
      </c>
      <c r="Q38" t="s">
        <v>80</v>
      </c>
      <c r="R38" t="s">
        <v>32</v>
      </c>
      <c r="S38" s="38">
        <v>315557.22984932514</v>
      </c>
      <c r="T38" s="38">
        <v>281908.70016944385</v>
      </c>
      <c r="U38" s="38">
        <v>50509.009847619083</v>
      </c>
      <c r="V38" s="43">
        <v>144296.33811288435</v>
      </c>
      <c r="W38" s="51">
        <v>4</v>
      </c>
      <c r="Z38" t="s">
        <v>80</v>
      </c>
      <c r="AA38" t="s">
        <v>32</v>
      </c>
      <c r="AB38" s="38">
        <v>245245.79417245364</v>
      </c>
      <c r="AC38" s="38">
        <v>232605.49666666662</v>
      </c>
      <c r="AD38" s="38">
        <v>202525.08500000002</v>
      </c>
      <c r="AE38" s="38">
        <v>21945.642237386975</v>
      </c>
      <c r="AF38" s="53">
        <v>4</v>
      </c>
      <c r="AI38" t="s">
        <v>80</v>
      </c>
      <c r="AJ38" t="s">
        <v>32</v>
      </c>
      <c r="AK38" s="38">
        <v>333516.36269872397</v>
      </c>
      <c r="AL38" s="38">
        <v>290434.25833333301</v>
      </c>
      <c r="AM38" s="38">
        <v>289928.60863333335</v>
      </c>
      <c r="AN38" s="38">
        <v>25020.71043034325</v>
      </c>
      <c r="AO38" s="54">
        <v>4</v>
      </c>
    </row>
    <row r="39" spans="1:41" x14ac:dyDescent="0.25">
      <c r="A39" t="s">
        <v>81</v>
      </c>
      <c r="B39" t="s">
        <v>32</v>
      </c>
      <c r="C39" s="38">
        <v>693792.17995761184</v>
      </c>
      <c r="D39" s="38">
        <v>803976.79882499971</v>
      </c>
      <c r="E39" s="38">
        <v>1633811.2159738103</v>
      </c>
      <c r="F39" s="43">
        <f t="shared" si="1"/>
        <v>513874.43313720165</v>
      </c>
      <c r="G39" s="9">
        <f>IF(F39&gt;=O$2,4,0)</f>
        <v>4</v>
      </c>
      <c r="H39" s="9">
        <f>IF(F39&lt;=M$2,1,0)</f>
        <v>0</v>
      </c>
      <c r="I39" s="9">
        <f>IF((AND(F39&gt;M$2,F39&lt;=N$2)),2,0)</f>
        <v>0</v>
      </c>
      <c r="J39" s="9">
        <f>IF((AND(F39&gt;N$2,F39&lt;=O$2)),3,0)</f>
        <v>0</v>
      </c>
      <c r="K39" s="49">
        <v>4</v>
      </c>
      <c r="Q39" t="s">
        <v>81</v>
      </c>
      <c r="R39" t="s">
        <v>32</v>
      </c>
      <c r="S39" s="38">
        <v>579734.94809452561</v>
      </c>
      <c r="T39" s="38">
        <v>423453.50215833302</v>
      </c>
      <c r="U39" s="38">
        <v>1510951.9433071436</v>
      </c>
      <c r="V39" s="43">
        <v>587968.5141822102</v>
      </c>
      <c r="W39" s="51">
        <v>4</v>
      </c>
      <c r="Z39" t="s">
        <v>81</v>
      </c>
      <c r="AA39" t="s">
        <v>32</v>
      </c>
      <c r="AB39" s="38">
        <v>95958.585966772618</v>
      </c>
      <c r="AC39" s="38">
        <v>359334.54333333333</v>
      </c>
      <c r="AD39" s="38">
        <v>97395.211666666772</v>
      </c>
      <c r="AE39" s="38">
        <v>151647.16300573834</v>
      </c>
      <c r="AF39" s="53">
        <v>4</v>
      </c>
      <c r="AI39" t="s">
        <v>81</v>
      </c>
      <c r="AJ39" t="s">
        <v>32</v>
      </c>
      <c r="AK39" s="38">
        <v>18098.645896313599</v>
      </c>
      <c r="AL39" s="38">
        <v>21188.753333333301</v>
      </c>
      <c r="AM39" s="38">
        <v>25464.061000000005</v>
      </c>
      <c r="AN39" s="38">
        <v>3698.5663724069018</v>
      </c>
      <c r="AO39" s="54">
        <v>4</v>
      </c>
    </row>
    <row r="40" spans="1:41" x14ac:dyDescent="0.25">
      <c r="A40" t="s">
        <v>82</v>
      </c>
      <c r="B40" t="s">
        <v>29</v>
      </c>
      <c r="C40" s="38">
        <v>1237.474733658273</v>
      </c>
      <c r="D40" s="38">
        <v>2203.9288916666665</v>
      </c>
      <c r="E40" s="38">
        <v>1037.4822049871429</v>
      </c>
      <c r="F40" s="43">
        <f t="shared" si="1"/>
        <v>623.78261757357257</v>
      </c>
      <c r="G40" s="9">
        <f>IF(F40&gt;=O$2,4,0)</f>
        <v>0</v>
      </c>
      <c r="H40" s="9">
        <f>IF(F40&lt;=M$2,1,0)</f>
        <v>1</v>
      </c>
      <c r="I40" s="9">
        <f>IF((AND(F40&gt;M$2,F40&lt;=N$2)),2,0)</f>
        <v>0</v>
      </c>
      <c r="J40" s="9">
        <f>IF((AND(F40&gt;N$2,F40&lt;=O$2)),3,0)</f>
        <v>0</v>
      </c>
      <c r="K40" s="49">
        <v>1</v>
      </c>
      <c r="Q40" t="s">
        <v>82</v>
      </c>
      <c r="R40" t="s">
        <v>29</v>
      </c>
      <c r="S40" s="38">
        <v>752.268680372875</v>
      </c>
      <c r="T40" s="38">
        <v>714.43722499999967</v>
      </c>
      <c r="U40" s="38">
        <v>118.69512302380949</v>
      </c>
      <c r="V40" s="43">
        <v>355.37663674252917</v>
      </c>
      <c r="W40" s="51">
        <v>1</v>
      </c>
      <c r="Z40" t="s">
        <v>82</v>
      </c>
      <c r="AA40" t="s">
        <v>29</v>
      </c>
      <c r="AB40" s="38">
        <v>0</v>
      </c>
      <c r="AC40" s="38">
        <v>915.94666666666626</v>
      </c>
      <c r="AD40" s="38">
        <v>275.26105762999998</v>
      </c>
      <c r="AE40" s="38">
        <v>469.96542348915546</v>
      </c>
      <c r="AF40" s="53">
        <v>2</v>
      </c>
      <c r="AI40" t="s">
        <v>82</v>
      </c>
      <c r="AJ40" t="s">
        <v>29</v>
      </c>
      <c r="AK40" s="38">
        <v>485.20605328539801</v>
      </c>
      <c r="AL40" s="38">
        <v>573.5450000000003</v>
      </c>
      <c r="AM40" s="38">
        <v>643.52602433333334</v>
      </c>
      <c r="AN40" s="38">
        <v>79.337177609246396</v>
      </c>
      <c r="AO40" s="54">
        <v>1</v>
      </c>
    </row>
    <row r="41" spans="1:41" x14ac:dyDescent="0.25">
      <c r="A41" t="s">
        <v>83</v>
      </c>
      <c r="B41" t="s">
        <v>25</v>
      </c>
      <c r="C41" s="38">
        <v>48764.708506595642</v>
      </c>
      <c r="D41" s="38">
        <v>46697.159438888855</v>
      </c>
      <c r="E41" s="38">
        <v>25465.15779671428</v>
      </c>
      <c r="F41" s="43">
        <f t="shared" si="1"/>
        <v>12896.651478601016</v>
      </c>
      <c r="G41" s="9">
        <f>IF(F41&gt;=O$2,4,0)</f>
        <v>0</v>
      </c>
      <c r="H41" s="9">
        <f>IF(F41&lt;=M$2,1,0)</f>
        <v>0</v>
      </c>
      <c r="I41" s="9">
        <f>IF((AND(F41&gt;M$2,F41&lt;=N$2)),2,0)</f>
        <v>2</v>
      </c>
      <c r="J41" s="9">
        <f>IF((AND(F41&gt;N$2,F41&lt;=O$2)),3,0)</f>
        <v>0</v>
      </c>
      <c r="K41" s="49">
        <v>2</v>
      </c>
      <c r="Q41" t="s">
        <v>83</v>
      </c>
      <c r="R41" t="s">
        <v>25</v>
      </c>
      <c r="S41" s="38">
        <v>32456.659354465377</v>
      </c>
      <c r="T41" s="38">
        <v>25712.974438888858</v>
      </c>
      <c r="U41" s="38">
        <v>4112.3661433809493</v>
      </c>
      <c r="V41" s="43">
        <v>14806.881973215844</v>
      </c>
      <c r="W41" s="51">
        <v>2</v>
      </c>
      <c r="Z41" t="s">
        <v>83</v>
      </c>
      <c r="AA41" t="s">
        <v>25</v>
      </c>
      <c r="AB41" s="38">
        <v>266.63111219036711</v>
      </c>
      <c r="AC41" s="38">
        <v>7889.2816666666704</v>
      </c>
      <c r="AD41" s="38">
        <v>7855.3513450000009</v>
      </c>
      <c r="AE41" s="38">
        <v>4391.1772816683333</v>
      </c>
      <c r="AF41" s="53">
        <v>3</v>
      </c>
      <c r="AI41" t="s">
        <v>83</v>
      </c>
      <c r="AJ41" t="s">
        <v>25</v>
      </c>
      <c r="AK41" s="38">
        <v>16041.418039939901</v>
      </c>
      <c r="AL41" s="38">
        <v>13094.903333333332</v>
      </c>
      <c r="AM41" s="38">
        <v>13497.440308333333</v>
      </c>
      <c r="AN41" s="38">
        <v>1597.6966562002651</v>
      </c>
      <c r="AO41" s="54">
        <v>3</v>
      </c>
    </row>
    <row r="42" spans="1:41" x14ac:dyDescent="0.25">
      <c r="A42" t="s">
        <v>84</v>
      </c>
      <c r="B42" t="s">
        <v>32</v>
      </c>
      <c r="C42" s="38">
        <v>57727.686633824946</v>
      </c>
      <c r="D42" s="38">
        <v>42871.600777777778</v>
      </c>
      <c r="E42" s="38">
        <v>40510.335777619046</v>
      </c>
      <c r="F42" s="43">
        <f t="shared" si="1"/>
        <v>9333.7740658045586</v>
      </c>
      <c r="G42" s="9">
        <f>IF(F42&gt;=O$2,4,0)</f>
        <v>0</v>
      </c>
      <c r="H42" s="9">
        <f>IF(F42&lt;=M$2,1,0)</f>
        <v>0</v>
      </c>
      <c r="I42" s="9">
        <f>IF((AND(F42&gt;M$2,F42&lt;=N$2)),2,0)</f>
        <v>2</v>
      </c>
      <c r="J42" s="9">
        <f>IF((AND(F42&gt;N$2,F42&lt;=O$2)),3,0)</f>
        <v>0</v>
      </c>
      <c r="K42" s="49">
        <v>2</v>
      </c>
      <c r="Q42" t="s">
        <v>84</v>
      </c>
      <c r="R42" t="s">
        <v>32</v>
      </c>
      <c r="S42" s="38">
        <v>53621.392998437404</v>
      </c>
      <c r="T42" s="38">
        <v>37126.052444444445</v>
      </c>
      <c r="U42" s="38">
        <v>34312.001644285716</v>
      </c>
      <c r="V42" s="43">
        <v>10431.264994923264</v>
      </c>
      <c r="W42" s="51">
        <v>2</v>
      </c>
      <c r="Z42" t="s">
        <v>84</v>
      </c>
      <c r="AA42" t="s">
        <v>32</v>
      </c>
      <c r="AB42" s="38">
        <v>1087.7620205228654</v>
      </c>
      <c r="AC42" s="38">
        <v>2457.4483333333328</v>
      </c>
      <c r="AD42" s="38">
        <v>2968.4123999999997</v>
      </c>
      <c r="AE42" s="38">
        <v>972.45143175656528</v>
      </c>
      <c r="AF42" s="53">
        <v>2</v>
      </c>
      <c r="AI42" t="s">
        <v>84</v>
      </c>
      <c r="AJ42" t="s">
        <v>32</v>
      </c>
      <c r="AK42" s="38">
        <v>3018.5316148646702</v>
      </c>
      <c r="AL42" s="38">
        <v>3288.1</v>
      </c>
      <c r="AM42" s="38">
        <v>3229.9217333333336</v>
      </c>
      <c r="AN42" s="38">
        <v>141.85532956913221</v>
      </c>
      <c r="AO42" s="54">
        <v>1</v>
      </c>
    </row>
    <row r="43" spans="1:41" x14ac:dyDescent="0.25">
      <c r="A43" t="s">
        <v>85</v>
      </c>
      <c r="B43" t="s">
        <v>25</v>
      </c>
      <c r="C43" s="38">
        <v>3394.5332204942238</v>
      </c>
      <c r="D43" s="38">
        <v>3346.8006249999994</v>
      </c>
      <c r="E43" s="38">
        <v>1027.2697447533328</v>
      </c>
      <c r="F43" s="43">
        <f t="shared" si="1"/>
        <v>1353.1714764869569</v>
      </c>
      <c r="G43" s="9">
        <f>IF(F43&gt;=O$2,4,0)</f>
        <v>0</v>
      </c>
      <c r="H43" s="9">
        <f>IF(F43&lt;=M$2,1,0)</f>
        <v>1</v>
      </c>
      <c r="I43" s="9">
        <f>IF((AND(F43&gt;M$2,F43&lt;=N$2)),2,0)</f>
        <v>0</v>
      </c>
      <c r="J43" s="9">
        <f>IF((AND(F43&gt;N$2,F43&lt;=O$2)),3,0)</f>
        <v>0</v>
      </c>
      <c r="K43" s="49">
        <v>1</v>
      </c>
      <c r="Q43" t="s">
        <v>85</v>
      </c>
      <c r="R43" t="s">
        <v>25</v>
      </c>
      <c r="S43" s="38">
        <v>2185.9585497985977</v>
      </c>
      <c r="T43" s="38">
        <v>2095.3956250000001</v>
      </c>
      <c r="U43" s="38">
        <v>54.440552086666706</v>
      </c>
      <c r="V43" s="43">
        <v>1205.340078398943</v>
      </c>
      <c r="W43" s="51">
        <v>1</v>
      </c>
      <c r="Z43" t="s">
        <v>85</v>
      </c>
      <c r="AA43" t="s">
        <v>25</v>
      </c>
      <c r="AB43" s="38">
        <v>140.800982899986</v>
      </c>
      <c r="AC43" s="38">
        <v>474.01999999999964</v>
      </c>
      <c r="AD43" s="38">
        <v>341.33976000000001</v>
      </c>
      <c r="AE43" s="38">
        <v>167.75714617879706</v>
      </c>
      <c r="AF43" s="53">
        <v>1</v>
      </c>
      <c r="AI43" t="s">
        <v>85</v>
      </c>
      <c r="AJ43" t="s">
        <v>25</v>
      </c>
      <c r="AK43" s="38">
        <v>1067.7736877956399</v>
      </c>
      <c r="AL43" s="38">
        <v>777.38499999999976</v>
      </c>
      <c r="AM43" s="38">
        <v>631.48943266666606</v>
      </c>
      <c r="AN43" s="38">
        <v>222.09422093660734</v>
      </c>
      <c r="AO43" s="54">
        <v>2</v>
      </c>
    </row>
    <row r="44" spans="1:41" x14ac:dyDescent="0.25">
      <c r="A44" t="s">
        <v>86</v>
      </c>
      <c r="B44" t="s">
        <v>25</v>
      </c>
      <c r="C44" s="38">
        <v>12097.920059467013</v>
      </c>
      <c r="D44" s="38">
        <v>20805.625881944412</v>
      </c>
      <c r="E44" s="38">
        <v>592.74397397380903</v>
      </c>
      <c r="F44" s="43">
        <f t="shared" si="1"/>
        <v>10138.653859319593</v>
      </c>
      <c r="G44" s="9">
        <f>IF(F44&gt;=O$2,4,0)</f>
        <v>0</v>
      </c>
      <c r="H44" s="9">
        <f>IF(F44&lt;=M$2,1,0)</f>
        <v>0</v>
      </c>
      <c r="I44" s="9">
        <f>IF((AND(F44&gt;M$2,F44&lt;=N$2)),2,0)</f>
        <v>2</v>
      </c>
      <c r="J44" s="9">
        <f>IF((AND(F44&gt;N$2,F44&lt;=O$2)),3,0)</f>
        <v>0</v>
      </c>
      <c r="K44" s="49">
        <v>2</v>
      </c>
      <c r="Q44" t="s">
        <v>86</v>
      </c>
      <c r="R44" t="s">
        <v>25</v>
      </c>
      <c r="S44" s="38">
        <v>11957.694876597508</v>
      </c>
      <c r="T44" s="38">
        <v>20472.23754861108</v>
      </c>
      <c r="U44" s="38">
        <v>408.31044514047579</v>
      </c>
      <c r="V44" s="43">
        <v>10070.144723161504</v>
      </c>
      <c r="W44" s="51">
        <v>2</v>
      </c>
      <c r="Z44" t="s">
        <v>86</v>
      </c>
      <c r="AA44" t="s">
        <v>25</v>
      </c>
      <c r="AB44" s="38">
        <v>48.438683054625542</v>
      </c>
      <c r="AC44" s="38">
        <v>233.61</v>
      </c>
      <c r="AD44" s="38">
        <v>92.019419999999997</v>
      </c>
      <c r="AE44" s="38">
        <v>96.812180360326764</v>
      </c>
      <c r="AF44" s="53">
        <v>1</v>
      </c>
      <c r="AI44" t="s">
        <v>86</v>
      </c>
      <c r="AJ44" t="s">
        <v>25</v>
      </c>
      <c r="AK44" s="38">
        <v>91.78649981487689</v>
      </c>
      <c r="AL44" s="38">
        <v>99.778333333333393</v>
      </c>
      <c r="AM44" s="38">
        <v>92.41410883333333</v>
      </c>
      <c r="AN44" s="38">
        <v>4.4440052983986913</v>
      </c>
      <c r="AO44" s="54">
        <v>1</v>
      </c>
    </row>
    <row r="45" spans="1:41" x14ac:dyDescent="0.25">
      <c r="A45" t="s">
        <v>87</v>
      </c>
      <c r="B45" t="s">
        <v>25</v>
      </c>
      <c r="C45" s="38">
        <v>39681.454249855888</v>
      </c>
      <c r="D45" s="38">
        <v>55687.15028055555</v>
      </c>
      <c r="E45" s="38">
        <v>45865.716302119028</v>
      </c>
      <c r="F45" s="43">
        <f t="shared" si="1"/>
        <v>8071.4307689839688</v>
      </c>
      <c r="G45" s="9">
        <f>IF(F45&gt;=O$2,4,0)</f>
        <v>0</v>
      </c>
      <c r="H45" s="9">
        <f>IF(F45&lt;=M$2,1,0)</f>
        <v>0</v>
      </c>
      <c r="I45" s="9">
        <f>IF((AND(F45&gt;M$2,F45&lt;=N$2)),2,0)</f>
        <v>2</v>
      </c>
      <c r="J45" s="9">
        <f>IF((AND(F45&gt;N$2,F45&lt;=O$2)),3,0)</f>
        <v>0</v>
      </c>
      <c r="K45" s="49">
        <v>2</v>
      </c>
      <c r="Q45" t="s">
        <v>87</v>
      </c>
      <c r="R45" t="s">
        <v>25</v>
      </c>
      <c r="S45" s="38">
        <v>28854.075531390576</v>
      </c>
      <c r="T45" s="38">
        <v>38858.655280555555</v>
      </c>
      <c r="U45" s="38">
        <v>30466.506018785683</v>
      </c>
      <c r="V45" s="43">
        <v>5371.5255012877587</v>
      </c>
      <c r="W45" s="51">
        <v>2</v>
      </c>
      <c r="Z45" t="s">
        <v>87</v>
      </c>
      <c r="AA45" t="s">
        <v>25</v>
      </c>
      <c r="AB45" s="38">
        <v>1136.0999147602945</v>
      </c>
      <c r="AC45" s="38">
        <v>10014.168333333331</v>
      </c>
      <c r="AD45" s="38">
        <v>8465.2231666666703</v>
      </c>
      <c r="AE45" s="38">
        <v>4742.2810547920672</v>
      </c>
      <c r="AF45" s="53">
        <v>4</v>
      </c>
      <c r="AI45" t="s">
        <v>87</v>
      </c>
      <c r="AJ45" t="s">
        <v>25</v>
      </c>
      <c r="AK45" s="38">
        <v>9691.2788037050286</v>
      </c>
      <c r="AL45" s="38">
        <v>6814.3266666666705</v>
      </c>
      <c r="AM45" s="38">
        <v>6933.9871166666735</v>
      </c>
      <c r="AN45" s="38">
        <v>1627.5661619687787</v>
      </c>
      <c r="AO45" s="54">
        <v>3</v>
      </c>
    </row>
    <row r="46" spans="1:41" x14ac:dyDescent="0.25">
      <c r="A46" t="s">
        <v>88</v>
      </c>
      <c r="B46" t="s">
        <v>25</v>
      </c>
      <c r="C46" s="38">
        <v>10627.058840608224</v>
      </c>
      <c r="D46" s="38">
        <v>15272.231855555559</v>
      </c>
      <c r="E46" s="38">
        <v>5191.3590426428582</v>
      </c>
      <c r="F46" s="43">
        <f t="shared" si="1"/>
        <v>5045.5997546132248</v>
      </c>
      <c r="G46" s="9">
        <f>IF(F46&gt;=O$2,4,0)</f>
        <v>0</v>
      </c>
      <c r="H46" s="9">
        <f>IF(F46&lt;=M$2,1,0)</f>
        <v>1</v>
      </c>
      <c r="I46" s="9">
        <f>IF((AND(F46&gt;M$2,F46&lt;=N$2)),2,0)</f>
        <v>0</v>
      </c>
      <c r="J46" s="9">
        <f>IF((AND(F46&gt;N$2,F46&lt;=O$2)),3,0)</f>
        <v>0</v>
      </c>
      <c r="K46" s="49">
        <v>1</v>
      </c>
      <c r="Q46" t="s">
        <v>88</v>
      </c>
      <c r="R46" t="s">
        <v>25</v>
      </c>
      <c r="S46" s="38">
        <v>9279.905533533647</v>
      </c>
      <c r="T46" s="38">
        <v>12885.345188888892</v>
      </c>
      <c r="U46" s="38">
        <v>2890.5763826428574</v>
      </c>
      <c r="V46" s="43">
        <v>5061.5894341128896</v>
      </c>
      <c r="W46" s="51">
        <v>1</v>
      </c>
      <c r="Z46" t="s">
        <v>88</v>
      </c>
      <c r="AA46" t="s">
        <v>25</v>
      </c>
      <c r="AB46" s="38">
        <v>179.78550862491818</v>
      </c>
      <c r="AC46" s="38">
        <v>1544.6383333333333</v>
      </c>
      <c r="AD46" s="38">
        <v>1302.90023</v>
      </c>
      <c r="AE46" s="38">
        <v>728.31394570921634</v>
      </c>
      <c r="AF46" s="53">
        <v>2</v>
      </c>
      <c r="AI46" t="s">
        <v>88</v>
      </c>
      <c r="AJ46" t="s">
        <v>25</v>
      </c>
      <c r="AK46" s="38">
        <v>1167.3677984496599</v>
      </c>
      <c r="AL46" s="38">
        <v>842.24833333333402</v>
      </c>
      <c r="AM46" s="38">
        <v>997.88243000000068</v>
      </c>
      <c r="AN46" s="38">
        <v>162.60890133553298</v>
      </c>
      <c r="AO46" s="54">
        <v>1</v>
      </c>
    </row>
    <row r="47" spans="1:41" x14ac:dyDescent="0.25">
      <c r="A47" t="s">
        <v>89</v>
      </c>
      <c r="B47" t="s">
        <v>32</v>
      </c>
      <c r="C47" s="38">
        <v>165840.37591450557</v>
      </c>
      <c r="D47" s="38">
        <v>136397.26193888884</v>
      </c>
      <c r="E47" s="38">
        <v>113447.43505952379</v>
      </c>
      <c r="F47" s="43">
        <f t="shared" si="1"/>
        <v>26263.446606159774</v>
      </c>
      <c r="G47" s="9">
        <f>IF(F47&gt;=O$2,4,0)</f>
        <v>0</v>
      </c>
      <c r="H47" s="9">
        <f>IF(F47&lt;=M$2,1,0)</f>
        <v>0</v>
      </c>
      <c r="I47" s="9">
        <f>IF((AND(F47&gt;M$2,F47&lt;=N$2)),2,0)</f>
        <v>0</v>
      </c>
      <c r="J47" s="9">
        <f>IF((AND(F47&gt;N$2,F47&lt;=O$2)),3,0)</f>
        <v>3</v>
      </c>
      <c r="K47" s="49">
        <v>3</v>
      </c>
      <c r="Q47" t="s">
        <v>89</v>
      </c>
      <c r="R47" t="s">
        <v>32</v>
      </c>
      <c r="S47" s="38">
        <v>160610.64438358039</v>
      </c>
      <c r="T47" s="38">
        <v>92170.215272222165</v>
      </c>
      <c r="U47" s="38">
        <v>101344.67035452381</v>
      </c>
      <c r="V47" s="43">
        <v>37149.963303294688</v>
      </c>
      <c r="W47" s="51">
        <v>3</v>
      </c>
      <c r="Z47" t="s">
        <v>89</v>
      </c>
      <c r="AA47" t="s">
        <v>32</v>
      </c>
      <c r="AB47" s="38">
        <v>3927.2894670784017</v>
      </c>
      <c r="AC47" s="38">
        <v>42432.97833333334</v>
      </c>
      <c r="AD47" s="38">
        <v>10508.116499999993</v>
      </c>
      <c r="AE47" s="38">
        <v>20596.084427950071</v>
      </c>
      <c r="AF47" s="53">
        <v>4</v>
      </c>
      <c r="AI47" t="s">
        <v>89</v>
      </c>
      <c r="AJ47" t="s">
        <v>32</v>
      </c>
      <c r="AK47" s="38">
        <v>1302.44206384679</v>
      </c>
      <c r="AL47" s="38">
        <v>1794.0683333333332</v>
      </c>
      <c r="AM47" s="38">
        <v>1594.6482049999993</v>
      </c>
      <c r="AN47" s="38">
        <v>247.26814236148289</v>
      </c>
      <c r="AO47" s="54">
        <v>2</v>
      </c>
    </row>
    <row r="48" spans="1:41" x14ac:dyDescent="0.25">
      <c r="A48" t="s">
        <v>90</v>
      </c>
      <c r="B48" t="s">
        <v>25</v>
      </c>
      <c r="C48" s="38">
        <v>36096.571436967213</v>
      </c>
      <c r="D48" s="38">
        <v>27660.891891666673</v>
      </c>
      <c r="E48" s="38">
        <v>30410.548077119049</v>
      </c>
      <c r="F48" s="43">
        <f t="shared" si="1"/>
        <v>4302.1730977483257</v>
      </c>
      <c r="G48" s="9">
        <f>IF(F48&gt;=O$2,4,0)</f>
        <v>0</v>
      </c>
      <c r="H48" s="9">
        <f>IF(F48&lt;=M$2,1,0)</f>
        <v>1</v>
      </c>
      <c r="I48" s="9">
        <f>IF((AND(F48&gt;M$2,F48&lt;=N$2)),2,0)</f>
        <v>0</v>
      </c>
      <c r="J48" s="9">
        <f>IF((AND(F48&gt;N$2,F48&lt;=O$2)),3,0)</f>
        <v>0</v>
      </c>
      <c r="K48" s="49">
        <v>1</v>
      </c>
      <c r="Q48" t="s">
        <v>90</v>
      </c>
      <c r="R48" t="s">
        <v>25</v>
      </c>
      <c r="S48" s="38">
        <v>22903.266703906771</v>
      </c>
      <c r="T48" s="38">
        <v>14642.583558333334</v>
      </c>
      <c r="U48" s="38">
        <v>16942.983312119057</v>
      </c>
      <c r="V48" s="43">
        <v>4263.3262282166315</v>
      </c>
      <c r="W48" s="51">
        <v>1</v>
      </c>
      <c r="Z48" t="s">
        <v>90</v>
      </c>
      <c r="AA48" t="s">
        <v>25</v>
      </c>
      <c r="AB48" s="38">
        <v>1341.9076636755481</v>
      </c>
      <c r="AC48" s="38">
        <v>5227.3566666666693</v>
      </c>
      <c r="AD48" s="38">
        <v>5479.7410333333228</v>
      </c>
      <c r="AE48" s="38">
        <v>2319.5573147490827</v>
      </c>
      <c r="AF48" s="53">
        <v>3</v>
      </c>
      <c r="AI48" t="s">
        <v>90</v>
      </c>
      <c r="AJ48" t="s">
        <v>25</v>
      </c>
      <c r="AK48" s="38">
        <v>11851.397069384901</v>
      </c>
      <c r="AL48" s="38">
        <v>7790.9516666666705</v>
      </c>
      <c r="AM48" s="38">
        <v>7987.8237316666673</v>
      </c>
      <c r="AN48" s="38">
        <v>2289.5841840226544</v>
      </c>
      <c r="AO48" s="54">
        <v>4</v>
      </c>
    </row>
    <row r="49" spans="1:41" x14ac:dyDescent="0.25">
      <c r="A49" t="s">
        <v>91</v>
      </c>
      <c r="B49" t="s">
        <v>29</v>
      </c>
      <c r="C49" s="38">
        <v>133217.93643958188</v>
      </c>
      <c r="D49" s="38">
        <v>165946.50969166667</v>
      </c>
      <c r="E49" s="38">
        <v>132120.68624976184</v>
      </c>
      <c r="F49" s="43">
        <f t="shared" si="1"/>
        <v>19220.430955188604</v>
      </c>
      <c r="G49" s="9">
        <f>IF(F49&gt;=O$2,4,0)</f>
        <v>0</v>
      </c>
      <c r="H49" s="9">
        <f>IF(F49&lt;=M$2,1,0)</f>
        <v>0</v>
      </c>
      <c r="I49" s="9">
        <f>IF((AND(F49&gt;M$2,F49&lt;=N$2)),2,0)</f>
        <v>0</v>
      </c>
      <c r="J49" s="9">
        <f>IF((AND(F49&gt;N$2,F49&lt;=O$2)),3,0)</f>
        <v>3</v>
      </c>
      <c r="K49" s="49">
        <v>3</v>
      </c>
      <c r="Q49" t="s">
        <v>91</v>
      </c>
      <c r="R49" t="s">
        <v>29</v>
      </c>
      <c r="S49" s="38">
        <v>52419.912297336195</v>
      </c>
      <c r="T49" s="38">
        <v>94983.066358333366</v>
      </c>
      <c r="U49" s="38">
        <v>54518.853641428563</v>
      </c>
      <c r="V49" s="43">
        <v>23990.901571168743</v>
      </c>
      <c r="W49" s="51">
        <v>3</v>
      </c>
      <c r="Z49" t="s">
        <v>91</v>
      </c>
      <c r="AA49" t="s">
        <v>29</v>
      </c>
      <c r="AB49" s="38">
        <v>48730.106595280493</v>
      </c>
      <c r="AC49" s="38">
        <v>24994.909999999989</v>
      </c>
      <c r="AD49" s="38">
        <v>24287.296125000001</v>
      </c>
      <c r="AE49" s="38">
        <v>13912.292277567338</v>
      </c>
      <c r="AF49" s="53">
        <v>4</v>
      </c>
      <c r="AI49" t="s">
        <v>91</v>
      </c>
      <c r="AJ49" t="s">
        <v>29</v>
      </c>
      <c r="AK49" s="38">
        <v>32067.9175469652</v>
      </c>
      <c r="AL49" s="38">
        <v>45968.533333333326</v>
      </c>
      <c r="AM49" s="38">
        <v>53314.536483333257</v>
      </c>
      <c r="AN49" s="38">
        <v>10790.502751241233</v>
      </c>
      <c r="AO49" s="54">
        <v>4</v>
      </c>
    </row>
    <row r="50" spans="1:41" x14ac:dyDescent="0.25">
      <c r="A50" t="s">
        <v>92</v>
      </c>
      <c r="B50" t="s">
        <v>25</v>
      </c>
      <c r="C50" s="38">
        <v>216287.94289169391</v>
      </c>
      <c r="D50" s="38">
        <v>57478.786327777852</v>
      </c>
      <c r="E50" s="38">
        <v>49117.030527047646</v>
      </c>
      <c r="F50" s="43">
        <f t="shared" si="1"/>
        <v>94195.170709049373</v>
      </c>
      <c r="G50" s="9">
        <f>IF(F50&gt;=O$2,4,0)</f>
        <v>4</v>
      </c>
      <c r="H50" s="9">
        <f>IF(F50&lt;=M$2,1,0)</f>
        <v>0</v>
      </c>
      <c r="I50" s="9">
        <f>IF((AND(F50&gt;M$2,F50&lt;=N$2)),2,0)</f>
        <v>0</v>
      </c>
      <c r="J50" s="9">
        <f>IF((AND(F50&gt;N$2,F50&lt;=O$2)),3,0)</f>
        <v>0</v>
      </c>
      <c r="K50" s="49">
        <v>4</v>
      </c>
      <c r="Q50" t="s">
        <v>92</v>
      </c>
      <c r="R50" t="s">
        <v>25</v>
      </c>
      <c r="S50" s="38">
        <v>213256.26951123576</v>
      </c>
      <c r="T50" s="38">
        <v>54490.071327777849</v>
      </c>
      <c r="U50" s="38">
        <v>46576.773523214317</v>
      </c>
      <c r="V50" s="43">
        <v>94031.36032781261</v>
      </c>
      <c r="W50" s="51">
        <v>4</v>
      </c>
      <c r="Z50" t="s">
        <v>92</v>
      </c>
      <c r="AA50" t="s">
        <v>25</v>
      </c>
      <c r="AB50" s="38">
        <v>1445.3281566316507</v>
      </c>
      <c r="AC50" s="38">
        <v>1333.2466666666674</v>
      </c>
      <c r="AD50" s="38">
        <v>1392.6797499999993</v>
      </c>
      <c r="AE50" s="38">
        <v>56.074959515707121</v>
      </c>
      <c r="AF50" s="53">
        <v>1</v>
      </c>
      <c r="AI50" t="s">
        <v>92</v>
      </c>
      <c r="AJ50" t="s">
        <v>25</v>
      </c>
      <c r="AK50" s="38">
        <v>1586.3452238264999</v>
      </c>
      <c r="AL50" s="38">
        <v>1655.4683333333369</v>
      </c>
      <c r="AM50" s="38">
        <v>1147.5772538333326</v>
      </c>
      <c r="AN50" s="38">
        <v>275.4537724057962</v>
      </c>
      <c r="AO50" s="54">
        <v>2</v>
      </c>
    </row>
    <row r="51" spans="1:41" x14ac:dyDescent="0.25">
      <c r="A51" t="s">
        <v>93</v>
      </c>
      <c r="B51" t="s">
        <v>32</v>
      </c>
      <c r="C51" s="38">
        <v>175546.47100770456</v>
      </c>
      <c r="D51" s="38">
        <v>175117.98947222217</v>
      </c>
      <c r="E51" s="38">
        <v>571249.64217857155</v>
      </c>
      <c r="F51" s="43">
        <f t="shared" si="1"/>
        <v>228583.12475879554</v>
      </c>
      <c r="G51" s="9">
        <f>IF(F51&gt;=O$2,4,0)</f>
        <v>4</v>
      </c>
      <c r="H51" s="9">
        <f>IF(F51&lt;=M$2,1,0)</f>
        <v>0</v>
      </c>
      <c r="I51" s="9">
        <f>IF((AND(F51&gt;M$2,F51&lt;=N$2)),2,0)</f>
        <v>0</v>
      </c>
      <c r="J51" s="9">
        <f>IF((AND(F51&gt;N$2,F51&lt;=O$2)),3,0)</f>
        <v>0</v>
      </c>
      <c r="K51" s="49">
        <v>4</v>
      </c>
      <c r="Q51" t="s">
        <v>93</v>
      </c>
      <c r="R51" t="s">
        <v>32</v>
      </c>
      <c r="S51" s="38">
        <v>135009.2174990364</v>
      </c>
      <c r="T51" s="38">
        <v>109365.53113888884</v>
      </c>
      <c r="U51" s="38">
        <v>516824.06857857166</v>
      </c>
      <c r="V51" s="43">
        <v>228204.08953665098</v>
      </c>
      <c r="W51" s="51">
        <v>4</v>
      </c>
      <c r="Z51" t="s">
        <v>93</v>
      </c>
      <c r="AA51" t="s">
        <v>32</v>
      </c>
      <c r="AB51" s="38">
        <v>23846.302347450841</v>
      </c>
      <c r="AC51" s="38">
        <v>46220.558333333334</v>
      </c>
      <c r="AD51" s="38">
        <v>34177.873166666606</v>
      </c>
      <c r="AE51" s="38">
        <v>11198.027747016607</v>
      </c>
      <c r="AF51" s="53">
        <v>4</v>
      </c>
      <c r="AI51" t="s">
        <v>93</v>
      </c>
      <c r="AJ51" t="s">
        <v>32</v>
      </c>
      <c r="AK51" s="38">
        <v>16690.951161217301</v>
      </c>
      <c r="AL51" s="38">
        <v>19531.900000000001</v>
      </c>
      <c r="AM51" s="38">
        <v>20247.700433333324</v>
      </c>
      <c r="AN51" s="38">
        <v>1881.2152964523939</v>
      </c>
      <c r="AO51" s="54">
        <v>3</v>
      </c>
    </row>
    <row r="52" spans="1:41" x14ac:dyDescent="0.25">
      <c r="A52" t="s">
        <v>94</v>
      </c>
      <c r="B52" t="s">
        <v>25</v>
      </c>
      <c r="C52" s="38">
        <v>7092.6728624487723</v>
      </c>
      <c r="D52" s="38">
        <v>16852.650494444446</v>
      </c>
      <c r="E52" s="38">
        <v>8690.5820176857123</v>
      </c>
      <c r="F52" s="43">
        <f t="shared" si="1"/>
        <v>5234.9759449422581</v>
      </c>
      <c r="G52" s="9">
        <f>IF(F52&gt;=O$2,4,0)</f>
        <v>0</v>
      </c>
      <c r="H52" s="9">
        <f>IF(F52&lt;=M$2,1,0)</f>
        <v>1</v>
      </c>
      <c r="I52" s="9">
        <f>IF((AND(F52&gt;M$2,F52&lt;=N$2)),2,0)</f>
        <v>0</v>
      </c>
      <c r="J52" s="9">
        <f>IF((AND(F52&gt;N$2,F52&lt;=O$2)),3,0)</f>
        <v>0</v>
      </c>
      <c r="K52" s="49">
        <v>1</v>
      </c>
      <c r="Q52" t="s">
        <v>94</v>
      </c>
      <c r="R52" t="s">
        <v>25</v>
      </c>
      <c r="S52" s="38">
        <v>4345.8636852629588</v>
      </c>
      <c r="T52" s="38">
        <v>13177.315494444445</v>
      </c>
      <c r="U52" s="38">
        <v>3467.7992975190455</v>
      </c>
      <c r="V52" s="43">
        <v>5370.292402114861</v>
      </c>
      <c r="W52" s="51">
        <v>1</v>
      </c>
      <c r="Z52" t="s">
        <v>94</v>
      </c>
      <c r="AA52" t="s">
        <v>25</v>
      </c>
      <c r="AB52" s="38">
        <v>19.601823579263698</v>
      </c>
      <c r="AC52" s="38">
        <v>1337.25</v>
      </c>
      <c r="AD52" s="38">
        <v>1847.9978333333322</v>
      </c>
      <c r="AE52" s="38">
        <v>943.40624287420883</v>
      </c>
      <c r="AF52" s="53">
        <v>2</v>
      </c>
      <c r="AI52" t="s">
        <v>94</v>
      </c>
      <c r="AJ52" t="s">
        <v>25</v>
      </c>
      <c r="AK52" s="38">
        <v>2727.20735360655</v>
      </c>
      <c r="AL52" s="38">
        <v>2338.085</v>
      </c>
      <c r="AM52" s="38">
        <v>3374.7848868333335</v>
      </c>
      <c r="AN52" s="38">
        <v>523.69194554570151</v>
      </c>
      <c r="AO52" s="54">
        <v>2</v>
      </c>
    </row>
    <row r="53" spans="1:41" x14ac:dyDescent="0.25">
      <c r="A53" t="s">
        <v>95</v>
      </c>
      <c r="B53" t="s">
        <v>32</v>
      </c>
      <c r="C53" s="38">
        <v>29387.929651020233</v>
      </c>
      <c r="D53" s="38">
        <v>62961.692363888833</v>
      </c>
      <c r="E53" s="38">
        <v>21061.710816119052</v>
      </c>
      <c r="F53" s="43">
        <f t="shared" si="1"/>
        <v>22181.568611838215</v>
      </c>
      <c r="G53" s="9">
        <f>IF(F53&gt;=O$2,4,0)</f>
        <v>0</v>
      </c>
      <c r="H53" s="9">
        <f>IF(F53&lt;=M$2,1,0)</f>
        <v>0</v>
      </c>
      <c r="I53" s="9">
        <f>IF((AND(F53&gt;M$2,F53&lt;=N$2)),2,0)</f>
        <v>0</v>
      </c>
      <c r="J53" s="9">
        <f>IF((AND(F53&gt;N$2,F53&lt;=O$2)),3,0)</f>
        <v>3</v>
      </c>
      <c r="K53" s="49">
        <v>3</v>
      </c>
      <c r="Q53" t="s">
        <v>95</v>
      </c>
      <c r="R53" t="s">
        <v>32</v>
      </c>
      <c r="S53" s="38">
        <v>9314.9209056102791</v>
      </c>
      <c r="T53" s="38">
        <v>40995.725697222158</v>
      </c>
      <c r="U53" s="38">
        <v>704.88738445238005</v>
      </c>
      <c r="V53" s="43">
        <v>21217.750907457328</v>
      </c>
      <c r="W53" s="51">
        <v>3</v>
      </c>
      <c r="Z53" t="s">
        <v>95</v>
      </c>
      <c r="AA53" t="s">
        <v>32</v>
      </c>
      <c r="AB53" s="38">
        <v>2314.6013825677555</v>
      </c>
      <c r="AC53" s="38">
        <v>11349.181666666671</v>
      </c>
      <c r="AD53" s="38">
        <v>10126.46515</v>
      </c>
      <c r="AE53" s="38">
        <v>4901.4265289280684</v>
      </c>
      <c r="AF53" s="53">
        <v>4</v>
      </c>
      <c r="AI53" t="s">
        <v>95</v>
      </c>
      <c r="AJ53" t="s">
        <v>32</v>
      </c>
      <c r="AK53" s="38">
        <v>17758.407362842197</v>
      </c>
      <c r="AL53" s="38">
        <v>10616.785000000003</v>
      </c>
      <c r="AM53" s="38">
        <v>10230.358281666673</v>
      </c>
      <c r="AN53" s="38">
        <v>4239.1748125996801</v>
      </c>
      <c r="AO53" s="54">
        <v>4</v>
      </c>
    </row>
    <row r="54" spans="1:41" x14ac:dyDescent="0.25">
      <c r="A54" t="s">
        <v>96</v>
      </c>
      <c r="B54" t="s">
        <v>29</v>
      </c>
      <c r="C54" s="38">
        <v>31124.798324491367</v>
      </c>
      <c r="D54" s="38">
        <v>40768.063669444418</v>
      </c>
      <c r="E54" s="38">
        <v>7510.6211506190548</v>
      </c>
      <c r="F54" s="43">
        <f t="shared" si="1"/>
        <v>17110.812434467549</v>
      </c>
      <c r="G54" s="9">
        <f>IF(F54&gt;=O$2,4,0)</f>
        <v>0</v>
      </c>
      <c r="H54" s="9">
        <f>IF(F54&lt;=M$2,1,0)</f>
        <v>0</v>
      </c>
      <c r="I54" s="9">
        <f>IF((AND(F54&gt;M$2,F54&lt;=N$2)),2,0)</f>
        <v>0</v>
      </c>
      <c r="J54" s="9">
        <f>IF((AND(F54&gt;N$2,F54&lt;=O$2)),3,0)</f>
        <v>3</v>
      </c>
      <c r="K54" s="49">
        <v>3</v>
      </c>
      <c r="Q54" t="s">
        <v>96</v>
      </c>
      <c r="R54" t="s">
        <v>29</v>
      </c>
      <c r="S54" s="38">
        <v>24666.801002957814</v>
      </c>
      <c r="T54" s="38">
        <v>34439.50200277775</v>
      </c>
      <c r="U54" s="38">
        <v>777.39671778571346</v>
      </c>
      <c r="V54" s="43">
        <v>17317.364378710416</v>
      </c>
      <c r="W54" s="51">
        <v>3</v>
      </c>
      <c r="Z54" t="s">
        <v>96</v>
      </c>
      <c r="AA54" t="s">
        <v>29</v>
      </c>
      <c r="AB54" s="38">
        <v>2067.5021189773074</v>
      </c>
      <c r="AC54" s="38">
        <v>1788.3383333333331</v>
      </c>
      <c r="AD54" s="38">
        <v>2751.5929000000006</v>
      </c>
      <c r="AE54" s="38">
        <v>495.60938518479395</v>
      </c>
      <c r="AF54" s="53">
        <v>2</v>
      </c>
      <c r="AI54" t="s">
        <v>96</v>
      </c>
      <c r="AJ54" t="s">
        <v>29</v>
      </c>
      <c r="AK54" s="38">
        <v>4390.4952025562498</v>
      </c>
      <c r="AL54" s="38">
        <v>4540.223333333337</v>
      </c>
      <c r="AM54" s="38">
        <v>3981.6315328333408</v>
      </c>
      <c r="AN54" s="38">
        <v>289.14033880658258</v>
      </c>
      <c r="AO54" s="54">
        <v>2</v>
      </c>
    </row>
    <row r="55" spans="1:41" x14ac:dyDescent="0.25">
      <c r="A55" t="s">
        <v>97</v>
      </c>
      <c r="B55" t="s">
        <v>25</v>
      </c>
      <c r="C55" s="38">
        <v>138588.0600167728</v>
      </c>
      <c r="D55" s="38">
        <v>288436.82010833302</v>
      </c>
      <c r="E55" s="38">
        <v>53019.614232857137</v>
      </c>
      <c r="F55" s="43">
        <f t="shared" si="1"/>
        <v>119162.26376742839</v>
      </c>
      <c r="G55" s="9">
        <f>IF(F55&gt;=O$2,4,0)</f>
        <v>4</v>
      </c>
      <c r="H55" s="9">
        <f>IF(F55&lt;=M$2,1,0)</f>
        <v>0</v>
      </c>
      <c r="I55" s="9">
        <f>IF((AND(F55&gt;M$2,F55&lt;=N$2)),2,0)</f>
        <v>0</v>
      </c>
      <c r="J55" s="9">
        <f>IF((AND(F55&gt;N$2,F55&lt;=O$2)),3,0)</f>
        <v>0</v>
      </c>
      <c r="K55" s="49">
        <v>4</v>
      </c>
      <c r="Q55" t="s">
        <v>97</v>
      </c>
      <c r="R55" t="s">
        <v>25</v>
      </c>
      <c r="S55" s="38">
        <v>94431.26574889863</v>
      </c>
      <c r="T55" s="38">
        <v>247849.31344166637</v>
      </c>
      <c r="U55" s="38">
        <v>17849.179749523813</v>
      </c>
      <c r="V55" s="43">
        <v>117119.5790294969</v>
      </c>
      <c r="W55" s="51">
        <v>4</v>
      </c>
      <c r="Z55" t="s">
        <v>97</v>
      </c>
      <c r="AA55" t="s">
        <v>25</v>
      </c>
      <c r="AB55" s="38">
        <v>6447.1818860657941</v>
      </c>
      <c r="AC55" s="38">
        <v>19845.9866666667</v>
      </c>
      <c r="AD55" s="38">
        <v>17282.90849999999</v>
      </c>
      <c r="AE55" s="38">
        <v>7112.3169043687749</v>
      </c>
      <c r="AF55" s="53">
        <v>4</v>
      </c>
      <c r="AI55" t="s">
        <v>97</v>
      </c>
      <c r="AJ55" t="s">
        <v>25</v>
      </c>
      <c r="AK55" s="38">
        <v>37709.612381808402</v>
      </c>
      <c r="AL55" s="38">
        <v>20741.519999999968</v>
      </c>
      <c r="AM55" s="38">
        <v>17887.525983333337</v>
      </c>
      <c r="AN55" s="38">
        <v>10715.849243942081</v>
      </c>
      <c r="AO55" s="54">
        <v>4</v>
      </c>
    </row>
    <row r="56" spans="1:41" x14ac:dyDescent="0.25">
      <c r="A56" t="s">
        <v>98</v>
      </c>
      <c r="B56" t="s">
        <v>29</v>
      </c>
      <c r="C56" s="38">
        <v>7577.8506056109818</v>
      </c>
      <c r="D56" s="38">
        <v>46980.838122222201</v>
      </c>
      <c r="E56" s="38">
        <v>3714.0011490952388</v>
      </c>
      <c r="F56" s="43">
        <f t="shared" si="1"/>
        <v>23942.792720413043</v>
      </c>
      <c r="G56" s="9">
        <f>IF(F56&gt;=O$2,4,0)</f>
        <v>0</v>
      </c>
      <c r="H56" s="9">
        <f>IF(F56&lt;=M$2,1,0)</f>
        <v>0</v>
      </c>
      <c r="I56" s="9">
        <f>IF((AND(F56&gt;M$2,F56&lt;=N$2)),2,0)</f>
        <v>0</v>
      </c>
      <c r="J56" s="9">
        <f>IF((AND(F56&gt;N$2,F56&lt;=O$2)),3,0)</f>
        <v>3</v>
      </c>
      <c r="K56" s="49">
        <v>3</v>
      </c>
      <c r="Q56" t="s">
        <v>98</v>
      </c>
      <c r="R56" t="s">
        <v>29</v>
      </c>
      <c r="S56" s="38">
        <v>5345.3259435930613</v>
      </c>
      <c r="T56" s="38">
        <v>43001.489788888859</v>
      </c>
      <c r="U56" s="38">
        <v>491.16010242857141</v>
      </c>
      <c r="V56" s="43">
        <v>23268.998444313693</v>
      </c>
      <c r="W56" s="51">
        <v>3</v>
      </c>
      <c r="Z56" t="s">
        <v>98</v>
      </c>
      <c r="AA56" t="s">
        <v>29</v>
      </c>
      <c r="AB56" s="38">
        <v>812.2118333424196</v>
      </c>
      <c r="AC56" s="38">
        <v>2027.9600000000005</v>
      </c>
      <c r="AD56" s="38">
        <v>1070.424133333333</v>
      </c>
      <c r="AE56" s="38">
        <v>640.51959800240184</v>
      </c>
      <c r="AF56" s="53">
        <v>2</v>
      </c>
      <c r="AI56" t="s">
        <v>98</v>
      </c>
      <c r="AJ56" t="s">
        <v>29</v>
      </c>
      <c r="AK56" s="38">
        <v>1420.3128286755</v>
      </c>
      <c r="AL56" s="38">
        <v>1951.3883333333333</v>
      </c>
      <c r="AM56" s="38">
        <v>2152.4169133333344</v>
      </c>
      <c r="AN56" s="38">
        <v>378.24817082551232</v>
      </c>
      <c r="AO56" s="54">
        <v>2</v>
      </c>
    </row>
    <row r="57" spans="1:41" x14ac:dyDescent="0.25">
      <c r="A57" t="s">
        <v>99</v>
      </c>
      <c r="B57" t="s">
        <v>32</v>
      </c>
      <c r="C57" s="38">
        <v>25337.187053935326</v>
      </c>
      <c r="D57" s="38">
        <v>94896.764752777803</v>
      </c>
      <c r="E57" s="38">
        <v>36746.114537190471</v>
      </c>
      <c r="F57" s="43">
        <f t="shared" si="1"/>
        <v>37305.48797084031</v>
      </c>
      <c r="G57" s="9">
        <f>IF(F57&gt;=O$2,4,0)</f>
        <v>0</v>
      </c>
      <c r="H57" s="9">
        <f>IF(F57&lt;=M$2,1,0)</f>
        <v>0</v>
      </c>
      <c r="I57" s="9">
        <f>IF((AND(F57&gt;M$2,F57&lt;=N$2)),2,0)</f>
        <v>0</v>
      </c>
      <c r="J57" s="9">
        <f>IF((AND(F57&gt;N$2,F57&lt;=O$2)),3,0)</f>
        <v>3</v>
      </c>
      <c r="K57" s="49">
        <v>3</v>
      </c>
      <c r="Q57" t="s">
        <v>99</v>
      </c>
      <c r="R57" t="s">
        <v>32</v>
      </c>
      <c r="S57" s="38">
        <v>24908.752725556526</v>
      </c>
      <c r="T57" s="38">
        <v>51970.776419444475</v>
      </c>
      <c r="U57" s="38">
        <v>36271.419610923811</v>
      </c>
      <c r="V57" s="43">
        <v>13588.801329021011</v>
      </c>
      <c r="W57" s="51">
        <v>2</v>
      </c>
      <c r="Z57" t="s">
        <v>99</v>
      </c>
      <c r="AA57" t="s">
        <v>32</v>
      </c>
      <c r="AB57" s="38">
        <v>0</v>
      </c>
      <c r="AC57" s="38">
        <v>42208.369999999995</v>
      </c>
      <c r="AD57" s="38">
        <v>127.8843146</v>
      </c>
      <c r="AE57" s="38">
        <v>24332.1807762682</v>
      </c>
      <c r="AF57" s="53">
        <v>4</v>
      </c>
      <c r="AI57" t="s">
        <v>99</v>
      </c>
      <c r="AJ57" t="s">
        <v>32</v>
      </c>
      <c r="AK57" s="38">
        <v>428.43432837879902</v>
      </c>
      <c r="AL57" s="38">
        <v>717.618333333333</v>
      </c>
      <c r="AM57" s="38">
        <v>346.81061166666683</v>
      </c>
      <c r="AN57" s="38">
        <v>194.84531740976411</v>
      </c>
      <c r="AO57" s="54">
        <v>1</v>
      </c>
    </row>
    <row r="58" spans="1:41" x14ac:dyDescent="0.25">
      <c r="A58" t="s">
        <v>100</v>
      </c>
      <c r="B58" t="s">
        <v>29</v>
      </c>
      <c r="C58" s="38">
        <v>73242.574075588898</v>
      </c>
      <c r="D58" s="38">
        <v>112475.07856944438</v>
      </c>
      <c r="E58" s="38">
        <v>47649.231362571394</v>
      </c>
      <c r="F58" s="43">
        <f t="shared" si="1"/>
        <v>32651.184425109841</v>
      </c>
      <c r="G58" s="9">
        <f>IF(F58&gt;=O$2,4,0)</f>
        <v>0</v>
      </c>
      <c r="H58" s="9">
        <f>IF(F58&lt;=M$2,1,0)</f>
        <v>0</v>
      </c>
      <c r="I58" s="9">
        <f>IF((AND(F58&gt;M$2,F58&lt;=N$2)),2,0)</f>
        <v>0</v>
      </c>
      <c r="J58" s="9">
        <f>IF((AND(F58&gt;N$2,F58&lt;=O$2)),3,0)</f>
        <v>3</v>
      </c>
      <c r="K58" s="49">
        <v>3</v>
      </c>
      <c r="Q58" t="s">
        <v>100</v>
      </c>
      <c r="R58" t="s">
        <v>29</v>
      </c>
      <c r="S58" s="38">
        <v>59847.320067488668</v>
      </c>
      <c r="T58" s="38">
        <v>95639.221902777746</v>
      </c>
      <c r="U58" s="38">
        <v>30634.849539238065</v>
      </c>
      <c r="V58" s="43">
        <v>32557.633763652117</v>
      </c>
      <c r="W58" s="51">
        <v>3</v>
      </c>
      <c r="Z58" t="s">
        <v>100</v>
      </c>
      <c r="AA58" t="s">
        <v>29</v>
      </c>
      <c r="AB58" s="38">
        <v>2119.9828964516209</v>
      </c>
      <c r="AC58" s="38">
        <v>4693.9216666666625</v>
      </c>
      <c r="AD58" s="38">
        <v>5199.8729649999996</v>
      </c>
      <c r="AE58" s="38">
        <v>1651.6088289626482</v>
      </c>
      <c r="AF58" s="53">
        <v>3</v>
      </c>
      <c r="AI58" t="s">
        <v>100</v>
      </c>
      <c r="AJ58" t="s">
        <v>29</v>
      </c>
      <c r="AK58" s="38">
        <v>11275.271111648601</v>
      </c>
      <c r="AL58" s="38">
        <v>12141.934999999969</v>
      </c>
      <c r="AM58" s="38">
        <v>11814.508858333333</v>
      </c>
      <c r="AN58" s="38">
        <v>437.62455771064754</v>
      </c>
      <c r="AO58" s="54">
        <v>2</v>
      </c>
    </row>
    <row r="59" spans="1:41" x14ac:dyDescent="0.25">
      <c r="A59" t="s">
        <v>101</v>
      </c>
      <c r="B59" t="s">
        <v>29</v>
      </c>
      <c r="C59" s="38">
        <v>45697.766349506557</v>
      </c>
      <c r="D59" s="38">
        <v>79038.773022222274</v>
      </c>
      <c r="E59" s="38">
        <v>27940.754891190481</v>
      </c>
      <c r="F59" s="43">
        <f t="shared" si="1"/>
        <v>25942.056069890623</v>
      </c>
      <c r="G59" s="9">
        <f>IF(F59&gt;=O$2,4,0)</f>
        <v>0</v>
      </c>
      <c r="H59" s="9">
        <f>IF(F59&lt;=M$2,1,0)</f>
        <v>0</v>
      </c>
      <c r="I59" s="9">
        <f>IF((AND(F59&gt;M$2,F59&lt;=N$2)),2,0)</f>
        <v>0</v>
      </c>
      <c r="J59" s="9">
        <f>IF((AND(F59&gt;N$2,F59&lt;=O$2)),3,0)</f>
        <v>3</v>
      </c>
      <c r="K59" s="49">
        <v>3</v>
      </c>
      <c r="Q59" t="s">
        <v>101</v>
      </c>
      <c r="R59" t="s">
        <v>29</v>
      </c>
      <c r="S59" s="38">
        <v>34322.180140028118</v>
      </c>
      <c r="T59" s="38">
        <v>57011.774688888916</v>
      </c>
      <c r="U59" s="38">
        <v>13283.721517857139</v>
      </c>
      <c r="V59" s="43">
        <v>21869.221431489346</v>
      </c>
      <c r="W59" s="51">
        <v>3</v>
      </c>
      <c r="Z59" t="s">
        <v>101</v>
      </c>
      <c r="AA59" t="s">
        <v>29</v>
      </c>
      <c r="AB59" s="38">
        <v>2722.0875812682284</v>
      </c>
      <c r="AC59" s="38">
        <v>8613.8116666666592</v>
      </c>
      <c r="AD59" s="38">
        <v>6300.2135166666767</v>
      </c>
      <c r="AE59" s="38">
        <v>2968.3927836378161</v>
      </c>
      <c r="AF59" s="53">
        <v>3</v>
      </c>
      <c r="AI59" t="s">
        <v>101</v>
      </c>
      <c r="AJ59" t="s">
        <v>29</v>
      </c>
      <c r="AK59" s="38">
        <v>8653.4986282102091</v>
      </c>
      <c r="AL59" s="38">
        <v>13413.186666666699</v>
      </c>
      <c r="AM59" s="38">
        <v>8356.819856666667</v>
      </c>
      <c r="AN59" s="38">
        <v>2837.5310228606709</v>
      </c>
      <c r="AO59" s="54">
        <v>4</v>
      </c>
    </row>
    <row r="60" spans="1:41" x14ac:dyDescent="0.25">
      <c r="A60" t="s">
        <v>102</v>
      </c>
      <c r="B60" t="s">
        <v>32</v>
      </c>
      <c r="C60" s="38">
        <v>39133.719924749756</v>
      </c>
      <c r="D60" s="38">
        <v>57554.276824999972</v>
      </c>
      <c r="E60" s="38">
        <v>42390.055237142886</v>
      </c>
      <c r="F60" s="43">
        <f t="shared" si="1"/>
        <v>9830.8549352512382</v>
      </c>
      <c r="G60" s="9">
        <f>IF(F60&gt;=O$2,4,0)</f>
        <v>0</v>
      </c>
      <c r="H60" s="9">
        <f>IF(F60&lt;=M$2,1,0)</f>
        <v>0</v>
      </c>
      <c r="I60" s="9">
        <f>IF((AND(F60&gt;M$2,F60&lt;=N$2)),2,0)</f>
        <v>2</v>
      </c>
      <c r="J60" s="9">
        <f>IF((AND(F60&gt;N$2,F60&lt;=O$2)),3,0)</f>
        <v>0</v>
      </c>
      <c r="K60" s="49">
        <v>2</v>
      </c>
      <c r="Q60" t="s">
        <v>102</v>
      </c>
      <c r="R60" t="s">
        <v>32</v>
      </c>
      <c r="S60" s="38">
        <v>15931.966381263674</v>
      </c>
      <c r="T60" s="38">
        <v>12225.093491666667</v>
      </c>
      <c r="U60" s="38">
        <v>4456.9632538095238</v>
      </c>
      <c r="V60" s="43">
        <v>5856.0574164281979</v>
      </c>
      <c r="W60" s="51">
        <v>2</v>
      </c>
      <c r="Z60" t="s">
        <v>102</v>
      </c>
      <c r="AA60" t="s">
        <v>32</v>
      </c>
      <c r="AB60" s="38">
        <v>16177.644594379493</v>
      </c>
      <c r="AC60" s="38">
        <v>34925.729999999967</v>
      </c>
      <c r="AD60" s="38">
        <v>26170.198166666687</v>
      </c>
      <c r="AE60" s="38">
        <v>9380.8419216683506</v>
      </c>
      <c r="AF60" s="53">
        <v>4</v>
      </c>
      <c r="AI60" t="s">
        <v>102</v>
      </c>
      <c r="AJ60" t="s">
        <v>32</v>
      </c>
      <c r="AK60" s="38">
        <v>7024.1089491065895</v>
      </c>
      <c r="AL60" s="38">
        <v>10403.45333333334</v>
      </c>
      <c r="AM60" s="38">
        <v>11762.893816666674</v>
      </c>
      <c r="AN60" s="38">
        <v>2440.0863685515624</v>
      </c>
      <c r="AO60" s="54">
        <v>4</v>
      </c>
    </row>
    <row r="61" spans="1:41" x14ac:dyDescent="0.25">
      <c r="A61" t="s">
        <v>103</v>
      </c>
      <c r="B61" t="s">
        <v>25</v>
      </c>
      <c r="C61" s="38">
        <v>6885.6045455101248</v>
      </c>
      <c r="D61" s="38">
        <v>9026.8133333333335</v>
      </c>
      <c r="E61" s="38">
        <v>2389.5900214999988</v>
      </c>
      <c r="F61" s="43">
        <f t="shared" si="1"/>
        <v>3387.5176497524244</v>
      </c>
      <c r="G61" s="9">
        <f>IF(F61&gt;=O$2,4,0)</f>
        <v>0</v>
      </c>
      <c r="H61" s="9">
        <f>IF(F61&lt;=M$2,1,0)</f>
        <v>1</v>
      </c>
      <c r="I61" s="9">
        <f>IF((AND(F61&gt;M$2,F61&lt;=N$2)),2,0)</f>
        <v>0</v>
      </c>
      <c r="J61" s="9">
        <f>IF((AND(F61&gt;N$2,F61&lt;=O$2)),3,0)</f>
        <v>0</v>
      </c>
      <c r="K61" s="49">
        <v>1</v>
      </c>
      <c r="Q61" t="s">
        <v>103</v>
      </c>
      <c r="R61" t="s">
        <v>25</v>
      </c>
      <c r="S61" s="38">
        <v>4887.7431645138849</v>
      </c>
      <c r="T61" s="38">
        <v>4851.5983333333334</v>
      </c>
      <c r="U61" s="38">
        <v>972.66713216666608</v>
      </c>
      <c r="V61" s="43">
        <v>2250.0086685486731</v>
      </c>
      <c r="W61" s="51">
        <v>1</v>
      </c>
      <c r="Z61" t="s">
        <v>103</v>
      </c>
      <c r="AA61" t="s">
        <v>25</v>
      </c>
      <c r="AB61" s="38">
        <v>798.32174948323905</v>
      </c>
      <c r="AC61" s="38">
        <v>3300.0566666666668</v>
      </c>
      <c r="AD61" s="38">
        <v>612.65297883333221</v>
      </c>
      <c r="AE61" s="38">
        <v>1500.8491524039334</v>
      </c>
      <c r="AF61" s="53">
        <v>3</v>
      </c>
      <c r="AI61" t="s">
        <v>103</v>
      </c>
      <c r="AJ61" t="s">
        <v>25</v>
      </c>
      <c r="AK61" s="38">
        <v>1199.5396315129999</v>
      </c>
      <c r="AL61" s="38">
        <v>875.1583333333333</v>
      </c>
      <c r="AM61" s="38">
        <v>804.26991050000049</v>
      </c>
      <c r="AN61" s="38">
        <v>210.74730027935445</v>
      </c>
      <c r="AO61" s="54">
        <v>2</v>
      </c>
    </row>
    <row r="62" spans="1:41" x14ac:dyDescent="0.25">
      <c r="A62" t="s">
        <v>104</v>
      </c>
      <c r="B62" t="s">
        <v>25</v>
      </c>
      <c r="C62" s="38">
        <v>19723.925484826148</v>
      </c>
      <c r="D62" s="38">
        <v>27583.9015</v>
      </c>
      <c r="E62" s="38">
        <v>8769.9442343523842</v>
      </c>
      <c r="F62" s="43">
        <f t="shared" si="1"/>
        <v>9449.2849481539597</v>
      </c>
      <c r="G62" s="9">
        <f>IF(F62&gt;=O$2,4,0)</f>
        <v>0</v>
      </c>
      <c r="H62" s="9">
        <f>IF(F62&lt;=M$2,1,0)</f>
        <v>0</v>
      </c>
      <c r="I62" s="9">
        <f>IF((AND(F62&gt;M$2,F62&lt;=N$2)),2,0)</f>
        <v>2</v>
      </c>
      <c r="J62" s="9">
        <f>IF((AND(F62&gt;N$2,F62&lt;=O$2)),3,0)</f>
        <v>0</v>
      </c>
      <c r="K62" s="49">
        <v>2</v>
      </c>
      <c r="Q62" t="s">
        <v>104</v>
      </c>
      <c r="R62" t="s">
        <v>25</v>
      </c>
      <c r="S62" s="38">
        <v>12836.697441925728</v>
      </c>
      <c r="T62" s="38">
        <v>21715.871500000001</v>
      </c>
      <c r="U62" s="38">
        <v>2846.9584060190518</v>
      </c>
      <c r="V62" s="43">
        <v>9439.9020060883304</v>
      </c>
      <c r="W62" s="51">
        <v>2</v>
      </c>
      <c r="Z62" t="s">
        <v>104</v>
      </c>
      <c r="AA62" t="s">
        <v>25</v>
      </c>
      <c r="AB62" s="38">
        <v>524.90656427364092</v>
      </c>
      <c r="AC62" s="38">
        <v>2314.5633333333367</v>
      </c>
      <c r="AD62" s="38">
        <v>2289.4561883333317</v>
      </c>
      <c r="AE62" s="38">
        <v>1026.0878045226304</v>
      </c>
      <c r="AF62" s="53">
        <v>2</v>
      </c>
      <c r="AI62" t="s">
        <v>104</v>
      </c>
      <c r="AJ62" t="s">
        <v>25</v>
      </c>
      <c r="AK62" s="38">
        <v>6362.3214786267799</v>
      </c>
      <c r="AL62" s="38">
        <v>3553.4666666666631</v>
      </c>
      <c r="AM62" s="38">
        <v>3633.5296399999997</v>
      </c>
      <c r="AN62" s="38">
        <v>1599.0820456815538</v>
      </c>
      <c r="AO62" s="54">
        <v>3</v>
      </c>
    </row>
    <row r="63" spans="1:41" x14ac:dyDescent="0.25">
      <c r="A63" t="s">
        <v>105</v>
      </c>
      <c r="B63" t="s">
        <v>25</v>
      </c>
      <c r="C63" s="38">
        <v>8537.5888079959404</v>
      </c>
      <c r="D63" s="38">
        <v>13261.178961111114</v>
      </c>
      <c r="E63" s="38">
        <v>4533.8908771690503</v>
      </c>
      <c r="F63" s="43">
        <f t="shared" si="1"/>
        <v>4368.5897487257698</v>
      </c>
      <c r="G63" s="9">
        <f>IF(F63&gt;=O$2,4,0)</f>
        <v>0</v>
      </c>
      <c r="H63" s="9">
        <f>IF(F63&lt;=M$2,1,0)</f>
        <v>1</v>
      </c>
      <c r="I63" s="9">
        <f>IF((AND(F63&gt;M$2,F63&lt;=N$2)),2,0)</f>
        <v>0</v>
      </c>
      <c r="J63" s="9">
        <f>IF((AND(F63&gt;N$2,F63&lt;=O$2)),3,0)</f>
        <v>0</v>
      </c>
      <c r="K63" s="49">
        <v>1</v>
      </c>
      <c r="Q63" t="s">
        <v>105</v>
      </c>
      <c r="R63" t="s">
        <v>25</v>
      </c>
      <c r="S63" s="38">
        <v>7380.3003162798841</v>
      </c>
      <c r="T63" s="38">
        <v>12066.160627777781</v>
      </c>
      <c r="U63" s="38">
        <v>3669.47921816905</v>
      </c>
      <c r="V63" s="43">
        <v>4207.7654159804079</v>
      </c>
      <c r="W63" s="51">
        <v>1</v>
      </c>
      <c r="Z63" t="s">
        <v>105</v>
      </c>
      <c r="AA63" t="s">
        <v>25</v>
      </c>
      <c r="AB63" s="38">
        <v>653.99771868860978</v>
      </c>
      <c r="AC63" s="38">
        <v>835.03666666666629</v>
      </c>
      <c r="AD63" s="38">
        <v>531.6373449999993</v>
      </c>
      <c r="AE63" s="38">
        <v>152.64245265871634</v>
      </c>
      <c r="AF63" s="53">
        <v>1</v>
      </c>
      <c r="AI63" t="s">
        <v>105</v>
      </c>
      <c r="AJ63" t="s">
        <v>25</v>
      </c>
      <c r="AK63" s="38">
        <v>503.29077302744599</v>
      </c>
      <c r="AL63" s="38">
        <v>359.98166666666629</v>
      </c>
      <c r="AM63" s="38">
        <v>332.77431400000069</v>
      </c>
      <c r="AN63" s="38">
        <v>91.609317943383758</v>
      </c>
      <c r="AO63" s="54">
        <v>1</v>
      </c>
    </row>
    <row r="64" spans="1:41" x14ac:dyDescent="0.25">
      <c r="A64" t="s">
        <v>106</v>
      </c>
      <c r="B64" t="s">
        <v>25</v>
      </c>
      <c r="C64" s="38">
        <v>18285.422918724536</v>
      </c>
      <c r="D64" s="38">
        <v>45411.197883333291</v>
      </c>
      <c r="E64" s="38">
        <v>16868.871748090482</v>
      </c>
      <c r="F64" s="43">
        <f t="shared" si="1"/>
        <v>16085.597418499287</v>
      </c>
      <c r="G64" s="9">
        <f>IF(F64&gt;=O$2,4,0)</f>
        <v>0</v>
      </c>
      <c r="H64" s="9">
        <f>IF(F64&lt;=M$2,1,0)</f>
        <v>0</v>
      </c>
      <c r="I64" s="9">
        <f>IF((AND(F64&gt;M$2,F64&lt;=N$2)),2,0)</f>
        <v>2</v>
      </c>
      <c r="J64" s="9">
        <f>IF((AND(F64&gt;N$2,F64&lt;=O$2)),3,0)</f>
        <v>0</v>
      </c>
      <c r="K64" s="49">
        <v>2</v>
      </c>
      <c r="Q64" t="s">
        <v>106</v>
      </c>
      <c r="R64" t="s">
        <v>25</v>
      </c>
      <c r="S64" s="38">
        <v>8109.2305485676325</v>
      </c>
      <c r="T64" s="38">
        <v>25830.971216666665</v>
      </c>
      <c r="U64" s="38">
        <v>276.12223025714286</v>
      </c>
      <c r="V64" s="43">
        <v>13092.415011193414</v>
      </c>
      <c r="W64" s="51">
        <v>2</v>
      </c>
      <c r="Z64" t="s">
        <v>106</v>
      </c>
      <c r="AA64" t="s">
        <v>25</v>
      </c>
      <c r="AB64" s="38">
        <v>35.552389611202557</v>
      </c>
      <c r="AC64" s="38">
        <v>5304.4733333333297</v>
      </c>
      <c r="AD64" s="38">
        <v>4092.7979911666771</v>
      </c>
      <c r="AE64" s="38">
        <v>2759.5569365796619</v>
      </c>
      <c r="AF64" s="53">
        <v>3</v>
      </c>
      <c r="AI64" t="s">
        <v>106</v>
      </c>
      <c r="AJ64" t="s">
        <v>25</v>
      </c>
      <c r="AK64" s="38">
        <v>10140.6399805457</v>
      </c>
      <c r="AL64" s="38">
        <v>14275.753333333299</v>
      </c>
      <c r="AM64" s="38">
        <v>12499.95152666666</v>
      </c>
      <c r="AN64" s="38">
        <v>2074.4069621871372</v>
      </c>
      <c r="AO64" s="54">
        <v>4</v>
      </c>
    </row>
    <row r="65" spans="1:41" x14ac:dyDescent="0.25">
      <c r="A65" t="s">
        <v>107</v>
      </c>
      <c r="B65" t="s">
        <v>25</v>
      </c>
      <c r="C65" s="38">
        <v>84703.764930471836</v>
      </c>
      <c r="D65" s="38">
        <v>41411.041849999994</v>
      </c>
      <c r="E65" s="38">
        <v>35712.490990833336</v>
      </c>
      <c r="F65" s="43">
        <f t="shared" si="1"/>
        <v>26792.033255695074</v>
      </c>
      <c r="G65" s="9">
        <f>IF(F65&gt;=O$2,4,0)</f>
        <v>0</v>
      </c>
      <c r="H65" s="9">
        <f>IF(F65&lt;=M$2,1,0)</f>
        <v>0</v>
      </c>
      <c r="I65" s="9">
        <f>IF((AND(F65&gt;M$2,F65&lt;=N$2)),2,0)</f>
        <v>0</v>
      </c>
      <c r="J65" s="9">
        <f>IF((AND(F65&gt;N$2,F65&lt;=O$2)),3,0)</f>
        <v>3</v>
      </c>
      <c r="K65" s="49">
        <v>3</v>
      </c>
      <c r="Q65" t="s">
        <v>107</v>
      </c>
      <c r="R65" t="s">
        <v>25</v>
      </c>
      <c r="S65" s="38">
        <v>56700.793488531577</v>
      </c>
      <c r="T65" s="38">
        <v>16947.573516666664</v>
      </c>
      <c r="U65" s="38">
        <v>3822.5722948333364</v>
      </c>
      <c r="V65" s="43">
        <v>27533.889517629857</v>
      </c>
      <c r="W65" s="51">
        <v>3</v>
      </c>
      <c r="Z65" t="s">
        <v>107</v>
      </c>
      <c r="AA65" t="s">
        <v>25</v>
      </c>
      <c r="AB65" s="38">
        <v>3126.4802557315652</v>
      </c>
      <c r="AC65" s="38">
        <v>10867.975</v>
      </c>
      <c r="AD65" s="38">
        <v>12510.445361</v>
      </c>
      <c r="AE65" s="38">
        <v>5011.4410911299574</v>
      </c>
      <c r="AF65" s="53">
        <v>4</v>
      </c>
      <c r="AI65" t="s">
        <v>107</v>
      </c>
      <c r="AJ65" t="s">
        <v>25</v>
      </c>
      <c r="AK65" s="38">
        <v>24876.491186208699</v>
      </c>
      <c r="AL65" s="38">
        <v>13595.493333333334</v>
      </c>
      <c r="AM65" s="38">
        <v>19379.473335000006</v>
      </c>
      <c r="AN65" s="38">
        <v>5641.1071973618564</v>
      </c>
      <c r="AO65" s="54">
        <v>4</v>
      </c>
    </row>
    <row r="66" spans="1:41" x14ac:dyDescent="0.25">
      <c r="A66" t="s">
        <v>108</v>
      </c>
      <c r="B66" t="s">
        <v>32</v>
      </c>
      <c r="C66" s="38">
        <v>10800.297747318906</v>
      </c>
      <c r="D66" s="38">
        <v>21075.640438888855</v>
      </c>
      <c r="E66" s="38">
        <v>7541.9253136880943</v>
      </c>
      <c r="F66" s="43">
        <f t="shared" ref="F66:F80" si="2">STDEV(C66:E66)</f>
        <v>7063.5343305781053</v>
      </c>
      <c r="G66" s="9">
        <f>IF(F66&gt;=O$2,4,0)</f>
        <v>0</v>
      </c>
      <c r="H66" s="9">
        <f>IF(F66&lt;=M$2,1,0)</f>
        <v>0</v>
      </c>
      <c r="I66" s="9">
        <f>IF((AND(F66&gt;M$2,F66&lt;=N$2)),2,0)</f>
        <v>2</v>
      </c>
      <c r="J66" s="9">
        <f>IF((AND(F66&gt;N$2,F66&lt;=O$2)),3,0)</f>
        <v>0</v>
      </c>
      <c r="K66" s="49">
        <v>2</v>
      </c>
      <c r="Q66" t="s">
        <v>108</v>
      </c>
      <c r="R66" t="s">
        <v>32</v>
      </c>
      <c r="S66" s="38">
        <v>2611.4547894258735</v>
      </c>
      <c r="T66" s="38">
        <v>13650.452105555521</v>
      </c>
      <c r="U66" s="38">
        <v>393.39850002142862</v>
      </c>
      <c r="V66" s="43">
        <v>7100.8063597088358</v>
      </c>
      <c r="W66" s="51">
        <v>2</v>
      </c>
      <c r="Z66" t="s">
        <v>108</v>
      </c>
      <c r="AA66" t="s">
        <v>32</v>
      </c>
      <c r="AB66" s="38">
        <v>5955.9841194950313</v>
      </c>
      <c r="AC66" s="38">
        <v>6110.3583333333363</v>
      </c>
      <c r="AD66" s="38">
        <v>5736.0122833333317</v>
      </c>
      <c r="AE66" s="38">
        <v>188.12848967002594</v>
      </c>
      <c r="AF66" s="53">
        <v>1</v>
      </c>
      <c r="AI66" t="s">
        <v>108</v>
      </c>
      <c r="AJ66" t="s">
        <v>32</v>
      </c>
      <c r="AK66" s="38">
        <v>2232.8588383980004</v>
      </c>
      <c r="AL66" s="38">
        <v>1314.829999999997</v>
      </c>
      <c r="AM66" s="38">
        <v>1412.5145303333334</v>
      </c>
      <c r="AN66" s="38">
        <v>504.19639020440826</v>
      </c>
      <c r="AO66" s="54">
        <v>2</v>
      </c>
    </row>
    <row r="67" spans="1:41" x14ac:dyDescent="0.25">
      <c r="A67" t="s">
        <v>109</v>
      </c>
      <c r="B67" t="s">
        <v>25</v>
      </c>
      <c r="C67" s="38">
        <v>210532.99965405243</v>
      </c>
      <c r="D67" s="38">
        <v>115849.30717777778</v>
      </c>
      <c r="E67" s="38">
        <v>115098.05285854761</v>
      </c>
      <c r="F67" s="43">
        <f t="shared" si="2"/>
        <v>54883.809200064963</v>
      </c>
      <c r="G67" s="9">
        <f>IF(F67&gt;=O$2,4,0)</f>
        <v>4</v>
      </c>
      <c r="H67" s="9">
        <f>IF(F67&lt;=M$2,1,0)</f>
        <v>0</v>
      </c>
      <c r="I67" s="9">
        <f>IF((AND(F67&gt;M$2,F67&lt;=N$2)),2,0)</f>
        <v>0</v>
      </c>
      <c r="J67" s="9">
        <f>IF((AND(F67&gt;N$2,F67&lt;=O$2)),3,0)</f>
        <v>0</v>
      </c>
      <c r="K67" s="49">
        <v>4</v>
      </c>
      <c r="Q67" t="s">
        <v>109</v>
      </c>
      <c r="R67" t="s">
        <v>25</v>
      </c>
      <c r="S67" s="38">
        <v>159501.44056851685</v>
      </c>
      <c r="T67" s="38">
        <v>47042.86217777781</v>
      </c>
      <c r="U67" s="38">
        <v>52739.607371714279</v>
      </c>
      <c r="V67" s="43">
        <v>63347.551632525014</v>
      </c>
      <c r="W67" s="51">
        <v>4</v>
      </c>
      <c r="Z67" t="s">
        <v>109</v>
      </c>
      <c r="AA67" t="s">
        <v>25</v>
      </c>
      <c r="AB67" s="38">
        <v>477.13526511788137</v>
      </c>
      <c r="AC67" s="38">
        <v>24808.928333333301</v>
      </c>
      <c r="AD67" s="38">
        <v>21637.009855166678</v>
      </c>
      <c r="AE67" s="38">
        <v>13227.732946434817</v>
      </c>
      <c r="AF67" s="53">
        <v>4</v>
      </c>
      <c r="AI67" t="s">
        <v>109</v>
      </c>
      <c r="AJ67" t="s">
        <v>25</v>
      </c>
      <c r="AK67" s="38">
        <v>50554.423820417702</v>
      </c>
      <c r="AL67" s="38">
        <v>43997.51666666667</v>
      </c>
      <c r="AM67" s="38">
        <v>40721.43563166666</v>
      </c>
      <c r="AN67" s="38">
        <v>5006.8851776148495</v>
      </c>
      <c r="AO67" s="54">
        <v>4</v>
      </c>
    </row>
    <row r="68" spans="1:41" x14ac:dyDescent="0.25">
      <c r="A68" t="s">
        <v>110</v>
      </c>
      <c r="B68" t="s">
        <v>29</v>
      </c>
      <c r="C68" s="38">
        <v>3763.9233008425599</v>
      </c>
      <c r="D68" s="38">
        <v>2556.9583750000002</v>
      </c>
      <c r="E68" s="38">
        <v>5845.8607942809467</v>
      </c>
      <c r="F68" s="43">
        <f t="shared" si="2"/>
        <v>1663.7361160127293</v>
      </c>
      <c r="G68" s="9">
        <f>IF(F68&gt;=O$2,4,0)</f>
        <v>0</v>
      </c>
      <c r="H68" s="9">
        <f>IF(F68&lt;=M$2,1,0)</f>
        <v>1</v>
      </c>
      <c r="I68" s="9">
        <f>IF((AND(F68&gt;M$2,F68&lt;=N$2)),2,0)</f>
        <v>0</v>
      </c>
      <c r="J68" s="9">
        <f>IF((AND(F68&gt;N$2,F68&lt;=O$2)),3,0)</f>
        <v>0</v>
      </c>
      <c r="K68" s="49">
        <v>1</v>
      </c>
      <c r="Q68" t="s">
        <v>110</v>
      </c>
      <c r="R68" t="s">
        <v>29</v>
      </c>
      <c r="S68" s="38">
        <v>3339.6013378957268</v>
      </c>
      <c r="T68" s="38">
        <v>139.64004166666666</v>
      </c>
      <c r="U68" s="38">
        <v>5276.624124930946</v>
      </c>
      <c r="V68" s="43">
        <v>2594.2376865715351</v>
      </c>
      <c r="W68" s="51">
        <v>1</v>
      </c>
      <c r="Z68" t="s">
        <v>110</v>
      </c>
      <c r="AA68" t="s">
        <v>29</v>
      </c>
      <c r="AB68" s="38">
        <v>416.73541599609683</v>
      </c>
      <c r="AC68" s="38">
        <v>2315.9233333333336</v>
      </c>
      <c r="AD68" s="38">
        <v>420.55657833333322</v>
      </c>
      <c r="AE68" s="38">
        <v>1095.3952469771348</v>
      </c>
      <c r="AF68" s="53">
        <v>2</v>
      </c>
      <c r="AI68" t="s">
        <v>110</v>
      </c>
      <c r="AJ68" t="s">
        <v>29</v>
      </c>
      <c r="AK68" s="38">
        <v>7.5865469507362304</v>
      </c>
      <c r="AL68" s="38">
        <v>101.39499999999998</v>
      </c>
      <c r="AM68" s="38">
        <v>148.68009101666675</v>
      </c>
      <c r="AN68" s="38">
        <v>71.813756659193388</v>
      </c>
      <c r="AO68" s="54">
        <v>1</v>
      </c>
    </row>
    <row r="69" spans="1:41" x14ac:dyDescent="0.25">
      <c r="A69" t="s">
        <v>111</v>
      </c>
      <c r="B69" t="s">
        <v>25</v>
      </c>
      <c r="C69" s="38">
        <v>1679.6368650272736</v>
      </c>
      <c r="D69" s="38">
        <v>1845.3454861111104</v>
      </c>
      <c r="E69" s="38">
        <v>1149.8778378509521</v>
      </c>
      <c r="F69" s="43">
        <f t="shared" si="2"/>
        <v>363.26740007713914</v>
      </c>
      <c r="G69" s="9">
        <f>IF(F69&gt;=O$2,4,0)</f>
        <v>0</v>
      </c>
      <c r="H69" s="9">
        <f>IF(F69&lt;=M$2,1,0)</f>
        <v>1</v>
      </c>
      <c r="I69" s="9">
        <f>IF((AND(F69&gt;M$2,F69&lt;=N$2)),2,0)</f>
        <v>0</v>
      </c>
      <c r="J69" s="9">
        <f>IF((AND(F69&gt;N$2,F69&lt;=O$2)),3,0)</f>
        <v>0</v>
      </c>
      <c r="K69" s="49">
        <v>1</v>
      </c>
      <c r="Q69" t="s">
        <v>111</v>
      </c>
      <c r="R69" t="s">
        <v>25</v>
      </c>
      <c r="S69" s="38">
        <v>1103.0220782305776</v>
      </c>
      <c r="T69" s="38">
        <v>1070.1138194444441</v>
      </c>
      <c r="U69" s="38">
        <v>138.03336069761872</v>
      </c>
      <c r="V69" s="43">
        <v>547.88383197534563</v>
      </c>
      <c r="W69" s="51">
        <v>1</v>
      </c>
      <c r="Z69" t="s">
        <v>111</v>
      </c>
      <c r="AA69" t="s">
        <v>25</v>
      </c>
      <c r="AB69" s="38">
        <v>32.892633632097002</v>
      </c>
      <c r="AC69" s="38">
        <v>292.70833333333366</v>
      </c>
      <c r="AD69" s="38">
        <v>374.28347131999999</v>
      </c>
      <c r="AE69" s="38">
        <v>178.28180174751196</v>
      </c>
      <c r="AF69" s="53">
        <v>1</v>
      </c>
      <c r="AI69" t="s">
        <v>111</v>
      </c>
      <c r="AJ69" t="s">
        <v>25</v>
      </c>
      <c r="AK69" s="38">
        <v>543.72215316459892</v>
      </c>
      <c r="AL69" s="38">
        <v>482.52333333333297</v>
      </c>
      <c r="AM69" s="38">
        <v>637.5610058333333</v>
      </c>
      <c r="AN69" s="38">
        <v>78.089377972874018</v>
      </c>
      <c r="AO69" s="54">
        <v>1</v>
      </c>
    </row>
    <row r="70" spans="1:41" x14ac:dyDescent="0.25">
      <c r="A70" t="s">
        <v>112</v>
      </c>
      <c r="B70" t="s">
        <v>25</v>
      </c>
      <c r="C70" s="38">
        <v>134081.05839236075</v>
      </c>
      <c r="D70" s="38">
        <v>165814.92206666665</v>
      </c>
      <c r="E70" s="38">
        <v>99762.448395714309</v>
      </c>
      <c r="F70" s="43">
        <f t="shared" si="2"/>
        <v>33034.664555718868</v>
      </c>
      <c r="G70" s="9">
        <f>IF(F70&gt;=O$2,4,0)</f>
        <v>0</v>
      </c>
      <c r="H70" s="9">
        <f>IF(F70&lt;=M$2,1,0)</f>
        <v>0</v>
      </c>
      <c r="I70" s="9">
        <f>IF((AND(F70&gt;M$2,F70&lt;=N$2)),2,0)</f>
        <v>0</v>
      </c>
      <c r="J70" s="9">
        <f>IF((AND(F70&gt;N$2,F70&lt;=O$2)),3,0)</f>
        <v>3</v>
      </c>
      <c r="K70" s="49">
        <v>3</v>
      </c>
      <c r="Q70" t="s">
        <v>112</v>
      </c>
      <c r="R70" t="s">
        <v>25</v>
      </c>
      <c r="S70" s="38">
        <v>111422.26542554943</v>
      </c>
      <c r="T70" s="38">
        <v>133286.57206666665</v>
      </c>
      <c r="U70" s="38">
        <v>76550.407294047633</v>
      </c>
      <c r="V70" s="43">
        <v>28615.516733484972</v>
      </c>
      <c r="W70" s="51">
        <v>3</v>
      </c>
      <c r="Z70" t="s">
        <v>112</v>
      </c>
      <c r="AA70" t="s">
        <v>25</v>
      </c>
      <c r="AB70" s="38">
        <v>1996.41294933942</v>
      </c>
      <c r="AC70" s="38">
        <v>17513.561666666665</v>
      </c>
      <c r="AD70" s="38">
        <v>9452.6566833333345</v>
      </c>
      <c r="AE70" s="38">
        <v>7760.5376111742653</v>
      </c>
      <c r="AF70" s="53">
        <v>4</v>
      </c>
      <c r="AI70" t="s">
        <v>112</v>
      </c>
      <c r="AJ70" t="s">
        <v>25</v>
      </c>
      <c r="AK70" s="38">
        <v>20662.3800174719</v>
      </c>
      <c r="AL70" s="38">
        <v>15014.788333333334</v>
      </c>
      <c r="AM70" s="38">
        <v>13759.384418333337</v>
      </c>
      <c r="AN70" s="38">
        <v>3677.0159790758426</v>
      </c>
      <c r="AO70" s="54">
        <v>4</v>
      </c>
    </row>
    <row r="71" spans="1:41" x14ac:dyDescent="0.25">
      <c r="A71" t="s">
        <v>113</v>
      </c>
      <c r="B71" t="s">
        <v>32</v>
      </c>
      <c r="C71" s="38">
        <v>93046.697291973571</v>
      </c>
      <c r="D71" s="38">
        <v>98383.949922222251</v>
      </c>
      <c r="E71" s="38">
        <v>79043.465735714373</v>
      </c>
      <c r="F71" s="43">
        <f t="shared" si="2"/>
        <v>9988.5858877843766</v>
      </c>
      <c r="G71" s="9">
        <f>IF(F71&gt;=O$2,4,0)</f>
        <v>0</v>
      </c>
      <c r="H71" s="9">
        <f>IF(F71&lt;=M$2,1,0)</f>
        <v>0</v>
      </c>
      <c r="I71" s="9">
        <f>IF((AND(F71&gt;M$2,F71&lt;=N$2)),2,0)</f>
        <v>2</v>
      </c>
      <c r="J71" s="9">
        <f>IF((AND(F71&gt;N$2,F71&lt;=O$2)),3,0)</f>
        <v>0</v>
      </c>
      <c r="K71" s="49">
        <v>2</v>
      </c>
      <c r="Q71" t="s">
        <v>113</v>
      </c>
      <c r="R71" t="s">
        <v>32</v>
      </c>
      <c r="S71" s="38">
        <v>65078.20732528955</v>
      </c>
      <c r="T71" s="38">
        <v>43503.319922222283</v>
      </c>
      <c r="U71" s="38">
        <v>16449.212952380949</v>
      </c>
      <c r="V71" s="43">
        <v>24365.88996976109</v>
      </c>
      <c r="W71" s="51">
        <v>3</v>
      </c>
      <c r="Z71" t="s">
        <v>113</v>
      </c>
      <c r="AA71" t="s">
        <v>32</v>
      </c>
      <c r="AB71" s="38">
        <v>18982.817116942351</v>
      </c>
      <c r="AC71" s="38">
        <v>44848.266666666634</v>
      </c>
      <c r="AD71" s="38">
        <v>51732.029500000077</v>
      </c>
      <c r="AE71" s="38">
        <v>17267.110271966649</v>
      </c>
      <c r="AF71" s="53">
        <v>4</v>
      </c>
      <c r="AI71" t="s">
        <v>113</v>
      </c>
      <c r="AJ71" t="s">
        <v>32</v>
      </c>
      <c r="AK71" s="38">
        <v>8985.6728497416898</v>
      </c>
      <c r="AL71" s="38">
        <v>10032.363333333331</v>
      </c>
      <c r="AM71" s="38">
        <v>10862.22328333334</v>
      </c>
      <c r="AN71" s="38">
        <v>940.36074947050076</v>
      </c>
      <c r="AO71" s="54">
        <v>3</v>
      </c>
    </row>
    <row r="72" spans="1:41" x14ac:dyDescent="0.25">
      <c r="A72" t="s">
        <v>114</v>
      </c>
      <c r="B72" t="s">
        <v>29</v>
      </c>
      <c r="C72" s="38">
        <v>40.397654161283327</v>
      </c>
      <c r="D72" s="38">
        <v>129.94186388888892</v>
      </c>
      <c r="E72" s="38">
        <v>130.07625728333332</v>
      </c>
      <c r="F72" s="43">
        <f t="shared" si="2"/>
        <v>51.737213259651618</v>
      </c>
      <c r="G72" s="9">
        <f>IF(F72&gt;=O$2,4,0)</f>
        <v>0</v>
      </c>
      <c r="H72" s="9">
        <f>IF(F72&lt;=M$2,1,0)</f>
        <v>1</v>
      </c>
      <c r="I72" s="9">
        <f>IF((AND(F72&gt;M$2,F72&lt;=N$2)),2,0)</f>
        <v>0</v>
      </c>
      <c r="J72" s="9">
        <f>IF((AND(F72&gt;N$2,F72&lt;=O$2)),3,0)</f>
        <v>0</v>
      </c>
      <c r="K72" s="49">
        <v>1</v>
      </c>
      <c r="Q72" t="s">
        <v>114</v>
      </c>
      <c r="R72" t="s">
        <v>29</v>
      </c>
      <c r="S72" s="38">
        <v>39.073152732265953</v>
      </c>
      <c r="T72" s="38">
        <v>113.02019722222225</v>
      </c>
      <c r="U72" s="38">
        <v>120</v>
      </c>
      <c r="V72" s="43">
        <v>44.844244603425985</v>
      </c>
      <c r="W72" s="51">
        <v>1</v>
      </c>
      <c r="Z72" t="s">
        <v>114</v>
      </c>
      <c r="AA72" t="s">
        <v>29</v>
      </c>
      <c r="AB72" s="38">
        <v>0</v>
      </c>
      <c r="AC72" s="38">
        <v>10.32</v>
      </c>
      <c r="AD72" s="38">
        <v>5.0459681666666665</v>
      </c>
      <c r="AE72" s="38">
        <v>5.1604199848143297</v>
      </c>
      <c r="AF72" s="53">
        <v>1</v>
      </c>
      <c r="AI72" t="s">
        <v>114</v>
      </c>
      <c r="AJ72" t="s">
        <v>29</v>
      </c>
      <c r="AK72" s="38">
        <v>1.32450142901737</v>
      </c>
      <c r="AL72" s="38">
        <v>6.6016666666666666</v>
      </c>
      <c r="AM72" s="38">
        <v>5.0302891166666663</v>
      </c>
      <c r="AN72" s="38">
        <v>2.709568315434252</v>
      </c>
      <c r="AO72" s="54">
        <v>1</v>
      </c>
    </row>
    <row r="73" spans="1:41" x14ac:dyDescent="0.25">
      <c r="A73" t="s">
        <v>115</v>
      </c>
      <c r="B73" t="s">
        <v>25</v>
      </c>
      <c r="C73" s="38">
        <v>1235.0871799607994</v>
      </c>
      <c r="D73" s="38">
        <v>3709.2948583333355</v>
      </c>
      <c r="E73" s="38">
        <v>987.56081061452369</v>
      </c>
      <c r="F73" s="43">
        <f t="shared" si="2"/>
        <v>1505.0364982147551</v>
      </c>
      <c r="G73" s="9">
        <f>IF(F73&gt;=O$2,4,0)</f>
        <v>0</v>
      </c>
      <c r="H73" s="9">
        <f>IF(F73&lt;=M$2,1,0)</f>
        <v>1</v>
      </c>
      <c r="I73" s="9">
        <f>IF((AND(F73&gt;M$2,F73&lt;=N$2)),2,0)</f>
        <v>0</v>
      </c>
      <c r="J73" s="9">
        <f>IF((AND(F73&gt;N$2,F73&lt;=O$2)),3,0)</f>
        <v>0</v>
      </c>
      <c r="K73" s="49">
        <v>1</v>
      </c>
      <c r="Q73" t="s">
        <v>115</v>
      </c>
      <c r="R73" t="s">
        <v>25</v>
      </c>
      <c r="S73" s="38">
        <v>894.07527148841132</v>
      </c>
      <c r="T73" s="38">
        <v>3098.5665250000025</v>
      </c>
      <c r="U73" s="38">
        <v>487.05309978119044</v>
      </c>
      <c r="V73" s="43">
        <v>1405.0771690058202</v>
      </c>
      <c r="W73" s="51">
        <v>1</v>
      </c>
      <c r="Z73" t="s">
        <v>115</v>
      </c>
      <c r="AA73" t="s">
        <v>25</v>
      </c>
      <c r="AB73" s="38">
        <v>16.55786330186109</v>
      </c>
      <c r="AC73" s="38">
        <v>278.32666666666637</v>
      </c>
      <c r="AD73" s="38">
        <v>207.42233499999998</v>
      </c>
      <c r="AE73" s="38">
        <v>135.38807014206017</v>
      </c>
      <c r="AF73" s="53">
        <v>1</v>
      </c>
      <c r="AI73" t="s">
        <v>115</v>
      </c>
      <c r="AJ73" t="s">
        <v>25</v>
      </c>
      <c r="AK73" s="38">
        <v>324.45404517052702</v>
      </c>
      <c r="AL73" s="38">
        <v>332.40166666666664</v>
      </c>
      <c r="AM73" s="38">
        <v>293.08537583333333</v>
      </c>
      <c r="AN73" s="38">
        <v>20.78833338006098</v>
      </c>
      <c r="AO73" s="54">
        <v>1</v>
      </c>
    </row>
    <row r="74" spans="1:41" x14ac:dyDescent="0.25">
      <c r="A74" t="s">
        <v>116</v>
      </c>
      <c r="B74" t="s">
        <v>25</v>
      </c>
      <c r="C74" s="38">
        <v>5392.0658826824665</v>
      </c>
      <c r="D74" s="38">
        <v>16346.484013888883</v>
      </c>
      <c r="E74" s="38">
        <v>9160.9689448333338</v>
      </c>
      <c r="F74" s="43">
        <f t="shared" si="2"/>
        <v>5565.3022333744912</v>
      </c>
      <c r="G74" s="9">
        <f>IF(F74&gt;=O$2,4,0)</f>
        <v>0</v>
      </c>
      <c r="H74" s="9">
        <f>IF(F74&lt;=M$2,1,0)</f>
        <v>0</v>
      </c>
      <c r="I74" s="9">
        <f>IF((AND(F74&gt;M$2,F74&lt;=N$2)),2,0)</f>
        <v>2</v>
      </c>
      <c r="J74" s="9">
        <f>IF((AND(F74&gt;N$2,F74&lt;=O$2)),3,0)</f>
        <v>0</v>
      </c>
      <c r="K74" s="49">
        <v>2</v>
      </c>
      <c r="Q74" t="s">
        <v>116</v>
      </c>
      <c r="R74" t="s">
        <v>25</v>
      </c>
      <c r="S74" s="38">
        <v>4228.9708824374211</v>
      </c>
      <c r="T74" s="38">
        <v>15204.320680555549</v>
      </c>
      <c r="U74" s="38">
        <v>8060.2682005000006</v>
      </c>
      <c r="V74" s="43">
        <v>5570.3774283889843</v>
      </c>
      <c r="W74" s="51">
        <v>2</v>
      </c>
      <c r="Z74" t="s">
        <v>116</v>
      </c>
      <c r="AA74" t="s">
        <v>25</v>
      </c>
      <c r="AB74" s="38">
        <v>134.28599019254602</v>
      </c>
      <c r="AC74" s="38">
        <v>491.44833333333304</v>
      </c>
      <c r="AD74" s="38">
        <v>502.53103499999997</v>
      </c>
      <c r="AE74" s="38">
        <v>209.48038040959565</v>
      </c>
      <c r="AF74" s="53">
        <v>1</v>
      </c>
      <c r="AI74" t="s">
        <v>116</v>
      </c>
      <c r="AJ74" t="s">
        <v>25</v>
      </c>
      <c r="AK74" s="38">
        <v>1028.8090100524998</v>
      </c>
      <c r="AL74" s="38">
        <v>650.71500000000003</v>
      </c>
      <c r="AM74" s="38">
        <v>598.16970933333323</v>
      </c>
      <c r="AN74" s="38">
        <v>234.93484746936304</v>
      </c>
      <c r="AO74" s="54">
        <v>2</v>
      </c>
    </row>
    <row r="75" spans="1:41" x14ac:dyDescent="0.25">
      <c r="A75" t="s">
        <v>117</v>
      </c>
      <c r="B75" t="s">
        <v>25</v>
      </c>
      <c r="C75" s="38">
        <v>51893.549325843349</v>
      </c>
      <c r="D75" s="38">
        <v>70692.979430555526</v>
      </c>
      <c r="E75" s="38">
        <v>35324.048429476221</v>
      </c>
      <c r="F75" s="43">
        <f t="shared" si="2"/>
        <v>17696.177611637751</v>
      </c>
      <c r="G75" s="9">
        <f>IF(F75&gt;=O$2,4,0)</f>
        <v>0</v>
      </c>
      <c r="H75" s="9">
        <f>IF(F75&lt;=M$2,1,0)</f>
        <v>0</v>
      </c>
      <c r="I75" s="9">
        <f>IF((AND(F75&gt;M$2,F75&lt;=N$2)),2,0)</f>
        <v>0</v>
      </c>
      <c r="J75" s="9">
        <f>IF((AND(F75&gt;N$2,F75&lt;=O$2)),3,0)</f>
        <v>3</v>
      </c>
      <c r="K75" s="49">
        <v>3</v>
      </c>
      <c r="Q75" t="s">
        <v>117</v>
      </c>
      <c r="R75" t="s">
        <v>25</v>
      </c>
      <c r="S75" s="38">
        <v>42200.256244355274</v>
      </c>
      <c r="T75" s="38">
        <v>54093.01943055552</v>
      </c>
      <c r="U75" s="38">
        <v>24884.957692809556</v>
      </c>
      <c r="V75" s="43">
        <v>14687.683335639753</v>
      </c>
      <c r="W75" s="51">
        <v>2</v>
      </c>
      <c r="Z75" t="s">
        <v>117</v>
      </c>
      <c r="AA75" t="s">
        <v>25</v>
      </c>
      <c r="AB75" s="38">
        <v>1321.3058851419382</v>
      </c>
      <c r="AC75" s="38">
        <v>10316.409999999996</v>
      </c>
      <c r="AD75" s="38">
        <v>4141.7625049999997</v>
      </c>
      <c r="AE75" s="38">
        <v>4600.6004185893544</v>
      </c>
      <c r="AF75" s="53">
        <v>4</v>
      </c>
      <c r="AI75" t="s">
        <v>117</v>
      </c>
      <c r="AJ75" t="s">
        <v>25</v>
      </c>
      <c r="AK75" s="38">
        <v>8371.9871963461301</v>
      </c>
      <c r="AL75" s="38">
        <v>6283.5500000000029</v>
      </c>
      <c r="AM75" s="38">
        <v>6297.3282316666609</v>
      </c>
      <c r="AN75" s="38">
        <v>1201.8020900904605</v>
      </c>
      <c r="AO75" s="54">
        <v>3</v>
      </c>
    </row>
    <row r="76" spans="1:41" x14ac:dyDescent="0.25">
      <c r="A76" t="s">
        <v>118</v>
      </c>
      <c r="B76" t="s">
        <v>29</v>
      </c>
      <c r="C76" s="38">
        <v>22295.614889734312</v>
      </c>
      <c r="D76" s="38">
        <v>26045.800333333365</v>
      </c>
      <c r="E76" s="38">
        <v>24024.06146090477</v>
      </c>
      <c r="F76" s="43">
        <f t="shared" si="2"/>
        <v>1877.0032178565027</v>
      </c>
      <c r="G76" s="9">
        <f>IF(F76&gt;=O$2,4,0)</f>
        <v>0</v>
      </c>
      <c r="H76" s="9">
        <f>IF(F76&lt;=M$2,1,0)</f>
        <v>1</v>
      </c>
      <c r="I76" s="9">
        <f>IF((AND(F76&gt;M$2,F76&lt;=N$2)),2,0)</f>
        <v>0</v>
      </c>
      <c r="J76" s="9">
        <f>IF((AND(F76&gt;N$2,F76&lt;=O$2)),3,0)</f>
        <v>0</v>
      </c>
      <c r="K76" s="49">
        <v>1</v>
      </c>
      <c r="Q76" t="s">
        <v>118</v>
      </c>
      <c r="R76" t="s">
        <v>29</v>
      </c>
      <c r="S76" s="38">
        <v>7400.3522255784164</v>
      </c>
      <c r="T76" s="38">
        <v>4074.9569999999999</v>
      </c>
      <c r="U76" s="38">
        <v>459.39018757142856</v>
      </c>
      <c r="V76" s="43">
        <v>3471.4917733468405</v>
      </c>
      <c r="W76" s="51">
        <v>1</v>
      </c>
      <c r="Z76" t="s">
        <v>118</v>
      </c>
      <c r="AA76" t="s">
        <v>29</v>
      </c>
      <c r="AB76" s="38">
        <v>1060.5624300820957</v>
      </c>
      <c r="AC76" s="38">
        <v>6726.7366666666658</v>
      </c>
      <c r="AD76" s="38">
        <v>6748.5776499999993</v>
      </c>
      <c r="AE76" s="38">
        <v>3277.6903618733691</v>
      </c>
      <c r="AF76" s="53">
        <v>3</v>
      </c>
      <c r="AI76" t="s">
        <v>118</v>
      </c>
      <c r="AJ76" t="s">
        <v>29</v>
      </c>
      <c r="AK76" s="38">
        <v>13834.7002340738</v>
      </c>
      <c r="AL76" s="38">
        <v>15244.106666666699</v>
      </c>
      <c r="AM76" s="38">
        <v>16816.093623333341</v>
      </c>
      <c r="AN76" s="38">
        <v>1491.4353280025691</v>
      </c>
      <c r="AO76" s="54">
        <v>3</v>
      </c>
    </row>
    <row r="77" spans="1:41" x14ac:dyDescent="0.25">
      <c r="A77" t="s">
        <v>119</v>
      </c>
      <c r="B77" t="s">
        <v>29</v>
      </c>
      <c r="C77" s="38">
        <v>64304.483590079486</v>
      </c>
      <c r="D77" s="38">
        <v>165747.13816388886</v>
      </c>
      <c r="E77" s="38">
        <v>88498.757380714305</v>
      </c>
      <c r="F77" s="43">
        <f t="shared" si="2"/>
        <v>52983.153588129215</v>
      </c>
      <c r="G77" s="9">
        <f>IF(F77&gt;=O$2,4,0)</f>
        <v>4</v>
      </c>
      <c r="H77" s="9">
        <f>IF(F77&lt;=M$2,1,0)</f>
        <v>0</v>
      </c>
      <c r="I77" s="9">
        <f>IF((AND(F77&gt;M$2,F77&lt;=N$2)),2,0)</f>
        <v>0</v>
      </c>
      <c r="J77" s="9">
        <f>IF((AND(F77&gt;N$2,F77&lt;=O$2)),3,0)</f>
        <v>0</v>
      </c>
      <c r="K77" s="49">
        <v>4</v>
      </c>
      <c r="Q77" t="s">
        <v>119</v>
      </c>
      <c r="R77" t="s">
        <v>29</v>
      </c>
      <c r="S77" s="38">
        <v>42708.783810391986</v>
      </c>
      <c r="T77" s="38">
        <v>134499.29316388888</v>
      </c>
      <c r="U77" s="38">
        <v>58029.324509047656</v>
      </c>
      <c r="V77" s="43">
        <v>49172.947645268621</v>
      </c>
      <c r="W77" s="51">
        <v>4</v>
      </c>
      <c r="Z77" t="s">
        <v>119</v>
      </c>
      <c r="AA77" t="s">
        <v>29</v>
      </c>
      <c r="AB77" s="38">
        <v>4846.6885146220066</v>
      </c>
      <c r="AC77" s="38">
        <v>10689.613333333325</v>
      </c>
      <c r="AD77" s="38">
        <v>8294.8194333333231</v>
      </c>
      <c r="AE77" s="38">
        <v>2937.2440340440148</v>
      </c>
      <c r="AF77" s="53">
        <v>3</v>
      </c>
      <c r="AI77" t="s">
        <v>119</v>
      </c>
      <c r="AJ77" t="s">
        <v>29</v>
      </c>
      <c r="AK77" s="38">
        <v>16749.011265065499</v>
      </c>
      <c r="AL77" s="38">
        <v>20558.231666666667</v>
      </c>
      <c r="AM77" s="38">
        <v>22174.61343833333</v>
      </c>
      <c r="AN77" s="38">
        <v>2785.677925937106</v>
      </c>
      <c r="AO77" s="54">
        <v>4</v>
      </c>
    </row>
    <row r="78" spans="1:41" x14ac:dyDescent="0.25">
      <c r="A78" t="s">
        <v>120</v>
      </c>
      <c r="B78" t="s">
        <v>32</v>
      </c>
      <c r="C78" s="38">
        <v>101654.46729174754</v>
      </c>
      <c r="D78" s="38">
        <v>84090.710816666688</v>
      </c>
      <c r="E78" s="38">
        <v>75510.349327428572</v>
      </c>
      <c r="F78" s="43">
        <f t="shared" si="2"/>
        <v>13326.809126307353</v>
      </c>
      <c r="G78" s="9">
        <f>IF(F78&gt;=O$2,4,0)</f>
        <v>0</v>
      </c>
      <c r="H78" s="9">
        <f>IF(F78&lt;=M$2,1,0)</f>
        <v>0</v>
      </c>
      <c r="I78" s="9">
        <f>IF((AND(F78&gt;M$2,F78&lt;=N$2)),2,0)</f>
        <v>2</v>
      </c>
      <c r="J78" s="9">
        <f>IF((AND(F78&gt;N$2,F78&lt;=O$2)),3,0)</f>
        <v>0</v>
      </c>
      <c r="K78" s="49">
        <v>2</v>
      </c>
      <c r="Q78" t="s">
        <v>120</v>
      </c>
      <c r="R78" t="s">
        <v>32</v>
      </c>
      <c r="S78" s="38">
        <v>35878.609594267655</v>
      </c>
      <c r="T78" s="38">
        <v>22618.757483333335</v>
      </c>
      <c r="U78" s="38">
        <v>12089.972494095238</v>
      </c>
      <c r="V78" s="43">
        <v>11920.418382179065</v>
      </c>
      <c r="W78" s="51">
        <v>2</v>
      </c>
      <c r="Z78" t="s">
        <v>120</v>
      </c>
      <c r="AA78" t="s">
        <v>32</v>
      </c>
      <c r="AB78" s="38">
        <v>54898.108587827977</v>
      </c>
      <c r="AC78" s="38">
        <v>48029.155000000013</v>
      </c>
      <c r="AD78" s="38">
        <v>48751.789166666669</v>
      </c>
      <c r="AE78" s="38">
        <v>3774.5190854269399</v>
      </c>
      <c r="AF78" s="53">
        <v>3</v>
      </c>
      <c r="AI78" t="s">
        <v>120</v>
      </c>
      <c r="AJ78" t="s">
        <v>32</v>
      </c>
      <c r="AK78" s="38">
        <v>10877.749109651901</v>
      </c>
      <c r="AL78" s="38">
        <v>13442.798333333332</v>
      </c>
      <c r="AM78" s="38">
        <v>14668.587666666665</v>
      </c>
      <c r="AN78" s="38">
        <v>1934.4462590524456</v>
      </c>
      <c r="AO78" s="54">
        <v>3</v>
      </c>
    </row>
    <row r="79" spans="1:41" x14ac:dyDescent="0.25">
      <c r="A79" t="s">
        <v>121</v>
      </c>
      <c r="B79" t="s">
        <v>25</v>
      </c>
      <c r="C79" s="38">
        <v>215362.10870129164</v>
      </c>
      <c r="D79" s="38">
        <v>101881.9518777778</v>
      </c>
      <c r="E79" s="38">
        <v>158003.30047384289</v>
      </c>
      <c r="F79" s="43">
        <f t="shared" si="2"/>
        <v>56741.202904361555</v>
      </c>
      <c r="G79" s="9">
        <f>IF(F79&gt;=O$2,4,0)</f>
        <v>4</v>
      </c>
      <c r="H79" s="9">
        <f>IF(F79&lt;=M$2,1,0)</f>
        <v>0</v>
      </c>
      <c r="I79" s="9">
        <f>IF((AND(F79&gt;M$2,F79&lt;=N$2)),2,0)</f>
        <v>0</v>
      </c>
      <c r="J79" s="9">
        <f>IF((AND(F79&gt;N$2,F79&lt;=O$2)),3,0)</f>
        <v>0</v>
      </c>
      <c r="K79" s="49">
        <v>4</v>
      </c>
      <c r="Q79" t="s">
        <v>121</v>
      </c>
      <c r="R79" t="s">
        <v>25</v>
      </c>
      <c r="S79" s="38">
        <v>211800.78628107632</v>
      </c>
      <c r="T79" s="38">
        <v>98309.055211111146</v>
      </c>
      <c r="U79" s="38">
        <v>150662.47662884291</v>
      </c>
      <c r="V79" s="43">
        <v>56802.503851110108</v>
      </c>
      <c r="W79" s="51">
        <v>4</v>
      </c>
      <c r="Z79" t="s">
        <v>121</v>
      </c>
      <c r="AA79" t="s">
        <v>25</v>
      </c>
      <c r="AB79" s="38">
        <v>784.61750837309012</v>
      </c>
      <c r="AC79" s="38">
        <v>1515.9466666666631</v>
      </c>
      <c r="AD79" s="38">
        <v>4985.0080333333235</v>
      </c>
      <c r="AE79" s="38">
        <v>2243.9737693670895</v>
      </c>
      <c r="AF79" s="53">
        <v>3</v>
      </c>
      <c r="AI79" t="s">
        <v>121</v>
      </c>
      <c r="AJ79" t="s">
        <v>25</v>
      </c>
      <c r="AK79" s="38">
        <v>2776.7049118422401</v>
      </c>
      <c r="AL79" s="38">
        <v>2056.9499999999998</v>
      </c>
      <c r="AM79" s="38">
        <v>2355.8158116666668</v>
      </c>
      <c r="AN79" s="38">
        <v>361.59727625052989</v>
      </c>
      <c r="AO79" s="54">
        <v>2</v>
      </c>
    </row>
    <row r="80" spans="1:41" x14ac:dyDescent="0.25">
      <c r="A80" t="s">
        <v>122</v>
      </c>
      <c r="B80" t="s">
        <v>25</v>
      </c>
      <c r="C80" s="38">
        <v>42208.801963848833</v>
      </c>
      <c r="D80" s="38">
        <v>53566.101022222225</v>
      </c>
      <c r="E80" s="38">
        <v>13994.802041509516</v>
      </c>
      <c r="F80" s="43">
        <f t="shared" si="2"/>
        <v>20375.253522103911</v>
      </c>
      <c r="G80" s="9">
        <f>IF(F80&gt;=O$2,4,0)</f>
        <v>0</v>
      </c>
      <c r="H80" s="9">
        <f>IF(F80&lt;=M$2,1,0)</f>
        <v>0</v>
      </c>
      <c r="I80" s="9">
        <f>IF((AND(F80&gt;M$2,F80&lt;=N$2)),2,0)</f>
        <v>0</v>
      </c>
      <c r="J80" s="9">
        <f>IF((AND(F80&gt;N$2,F80&lt;=O$2)),3,0)</f>
        <v>3</v>
      </c>
      <c r="K80" s="49">
        <v>3</v>
      </c>
      <c r="Q80" t="s">
        <v>122</v>
      </c>
      <c r="R80" t="s">
        <v>25</v>
      </c>
      <c r="S80" s="38">
        <v>35212.711332721206</v>
      </c>
      <c r="T80" s="38">
        <v>45816.522688888886</v>
      </c>
      <c r="U80" s="38">
        <v>4497.8097315761934</v>
      </c>
      <c r="V80" s="43">
        <v>21459.582304470307</v>
      </c>
      <c r="W80" s="51">
        <v>3</v>
      </c>
      <c r="Z80" t="s">
        <v>122</v>
      </c>
      <c r="AA80" t="s">
        <v>25</v>
      </c>
      <c r="AB80" s="38">
        <v>410.68266179978804</v>
      </c>
      <c r="AC80" s="38">
        <v>3108.3016666666704</v>
      </c>
      <c r="AD80" s="38">
        <v>3420.2884399333229</v>
      </c>
      <c r="AE80" s="38">
        <v>1654.9023627738627</v>
      </c>
      <c r="AF80" s="53">
        <v>3</v>
      </c>
      <c r="AI80" t="s">
        <v>122</v>
      </c>
      <c r="AJ80" t="s">
        <v>25</v>
      </c>
      <c r="AK80" s="38">
        <v>6585.40796932785</v>
      </c>
      <c r="AL80" s="38">
        <v>4641.276666666663</v>
      </c>
      <c r="AM80" s="38">
        <v>6076.7038699999994</v>
      </c>
      <c r="AN80" s="38">
        <v>1008.2061329187146</v>
      </c>
      <c r="AO80" s="54">
        <v>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0"/>
  <sheetViews>
    <sheetView tabSelected="1" workbookViewId="0">
      <selection activeCell="AS1" sqref="AS1"/>
    </sheetView>
  </sheetViews>
  <sheetFormatPr defaultRowHeight="15" x14ac:dyDescent="0.25"/>
  <cols>
    <col min="38" max="39" width="9.140625" style="17"/>
    <col min="40" max="50" width="9.140625" style="26"/>
  </cols>
  <sheetData>
    <row r="1" spans="1:50" x14ac:dyDescent="0.25">
      <c r="A1" s="3" t="s">
        <v>0</v>
      </c>
      <c r="B1" s="60" t="s">
        <v>1</v>
      </c>
      <c r="C1" s="3" t="s">
        <v>208</v>
      </c>
      <c r="D1" s="3" t="s">
        <v>209</v>
      </c>
      <c r="E1" s="3" t="s">
        <v>210</v>
      </c>
      <c r="F1" s="3" t="s">
        <v>211</v>
      </c>
      <c r="G1" s="3" t="s">
        <v>212</v>
      </c>
      <c r="I1" s="15" t="s">
        <v>185</v>
      </c>
      <c r="J1" s="14" t="s">
        <v>1</v>
      </c>
      <c r="K1" s="52" t="s">
        <v>207</v>
      </c>
      <c r="L1" s="15" t="s">
        <v>6</v>
      </c>
      <c r="M1" s="52" t="s">
        <v>206</v>
      </c>
      <c r="N1" s="52" t="s">
        <v>205</v>
      </c>
      <c r="O1" s="52" t="s">
        <v>204</v>
      </c>
      <c r="P1" s="52" t="s">
        <v>203</v>
      </c>
      <c r="Q1" s="52" t="s">
        <v>202</v>
      </c>
      <c r="R1" s="52" t="s">
        <v>201</v>
      </c>
      <c r="S1" s="52" t="s">
        <v>200</v>
      </c>
      <c r="U1" s="57" t="s">
        <v>30</v>
      </c>
      <c r="V1" s="57" t="s">
        <v>1</v>
      </c>
      <c r="W1" s="57" t="s">
        <v>186</v>
      </c>
      <c r="X1" s="57" t="s">
        <v>187</v>
      </c>
      <c r="Y1" s="57" t="s">
        <v>188</v>
      </c>
      <c r="Z1" s="57" t="s">
        <v>189</v>
      </c>
      <c r="AA1" s="57" t="s">
        <v>190</v>
      </c>
      <c r="AB1" s="57" t="s">
        <v>193</v>
      </c>
      <c r="AC1" s="57" t="s">
        <v>192</v>
      </c>
      <c r="AD1" s="57" t="s">
        <v>191</v>
      </c>
      <c r="AE1" s="57" t="s">
        <v>194</v>
      </c>
      <c r="AF1" s="57" t="s">
        <v>195</v>
      </c>
      <c r="AG1" s="57" t="s">
        <v>196</v>
      </c>
      <c r="AH1" s="57" t="s">
        <v>197</v>
      </c>
      <c r="AI1" s="57" t="s">
        <v>198</v>
      </c>
      <c r="AJ1" s="57" t="s">
        <v>199</v>
      </c>
      <c r="AL1" s="17" t="s">
        <v>26</v>
      </c>
      <c r="AM1" s="17" t="s">
        <v>1</v>
      </c>
      <c r="AN1" s="17" t="s">
        <v>214</v>
      </c>
      <c r="AO1" s="17" t="s">
        <v>213</v>
      </c>
      <c r="AP1" s="17" t="s">
        <v>215</v>
      </c>
      <c r="AQ1" s="17" t="s">
        <v>216</v>
      </c>
      <c r="AR1" s="17" t="s">
        <v>217</v>
      </c>
      <c r="AS1" s="17" t="s">
        <v>218</v>
      </c>
      <c r="AT1" s="17" t="s">
        <v>219</v>
      </c>
      <c r="AU1" s="17" t="s">
        <v>220</v>
      </c>
      <c r="AV1" s="17" t="s">
        <v>221</v>
      </c>
      <c r="AW1" s="17" t="s">
        <v>222</v>
      </c>
      <c r="AX1" s="17" t="s">
        <v>223</v>
      </c>
    </row>
    <row r="2" spans="1:50" x14ac:dyDescent="0.25">
      <c r="A2" s="4" t="s">
        <v>24</v>
      </c>
      <c r="B2" s="61" t="s">
        <v>25</v>
      </c>
      <c r="C2" s="4">
        <v>2302.8691624756798</v>
      </c>
      <c r="D2" s="4">
        <v>3068.3940000000002</v>
      </c>
      <c r="E2" s="4">
        <v>365.53523999999999</v>
      </c>
      <c r="F2" s="4">
        <v>122.10943437084899</v>
      </c>
      <c r="G2" s="4">
        <v>24.148761</v>
      </c>
      <c r="I2" s="15" t="s">
        <v>24</v>
      </c>
      <c r="J2" s="59" t="s">
        <v>25</v>
      </c>
      <c r="K2" s="15">
        <v>1173.6866666666699</v>
      </c>
      <c r="L2" s="15">
        <v>5455.4818556666669</v>
      </c>
      <c r="M2" s="15">
        <v>3746.3894999999998</v>
      </c>
      <c r="N2" s="15">
        <v>114.58877499999993</v>
      </c>
      <c r="O2" s="15">
        <v>19.312692000000002</v>
      </c>
      <c r="P2" s="15">
        <v>70.21501200000003</v>
      </c>
      <c r="Q2" s="15">
        <v>92.865304999999992</v>
      </c>
      <c r="R2" s="15">
        <v>2222.7645833333322</v>
      </c>
      <c r="S2" s="15">
        <v>92.685136395238104</v>
      </c>
      <c r="U2" s="58" t="s">
        <v>24</v>
      </c>
      <c r="V2" s="58" t="s">
        <v>25</v>
      </c>
      <c r="W2" s="58">
        <v>34314.92</v>
      </c>
      <c r="X2" s="58">
        <v>6172.1051333333326</v>
      </c>
      <c r="Y2" s="58">
        <v>111.03</v>
      </c>
      <c r="Z2" s="58">
        <v>5954.2250000000004</v>
      </c>
      <c r="AA2" s="58">
        <v>7782.2466666666696</v>
      </c>
      <c r="AB2" s="58">
        <v>3049.7516666666702</v>
      </c>
      <c r="AC2" s="58">
        <v>117.293333333333</v>
      </c>
      <c r="AD2" s="58">
        <v>42.511666666666699</v>
      </c>
      <c r="AE2" s="58">
        <v>2932.41</v>
      </c>
      <c r="AF2" s="58">
        <v>13.651666666666699</v>
      </c>
      <c r="AG2" s="58">
        <v>11.8</v>
      </c>
      <c r="AH2" s="58">
        <v>1773.1466666666699</v>
      </c>
      <c r="AI2" s="58">
        <v>92.18</v>
      </c>
      <c r="AJ2" s="58">
        <v>154.01</v>
      </c>
      <c r="AL2" s="17" t="s">
        <v>24</v>
      </c>
      <c r="AM2" s="17" t="s">
        <v>25</v>
      </c>
      <c r="AN2" s="26">
        <v>23261.915783333301</v>
      </c>
      <c r="AO2" s="26">
        <v>6298.0307499999999</v>
      </c>
      <c r="AP2" s="26">
        <v>214876.90780999215</v>
      </c>
      <c r="AQ2" s="26">
        <v>304.63966293054716</v>
      </c>
      <c r="AR2" s="26">
        <v>126.20353046988041</v>
      </c>
      <c r="AS2" s="26">
        <v>953.67105151108603</v>
      </c>
      <c r="AT2" s="26">
        <v>9.6091599958576558E-3</v>
      </c>
      <c r="AU2" s="26">
        <v>29313.643534768406</v>
      </c>
      <c r="AV2" s="26">
        <v>3293.2363669574174</v>
      </c>
      <c r="AW2" s="26">
        <v>0.70934044437392252</v>
      </c>
      <c r="AX2" s="26">
        <v>26237.045137498651</v>
      </c>
    </row>
    <row r="3" spans="1:50" ht="30" x14ac:dyDescent="0.25">
      <c r="A3" s="4" t="s">
        <v>28</v>
      </c>
      <c r="B3" s="61" t="s">
        <v>29</v>
      </c>
      <c r="C3" s="4">
        <v>68666.941390625099</v>
      </c>
      <c r="D3" s="4">
        <v>59020.069439559498</v>
      </c>
      <c r="E3" s="4">
        <v>1169.49297651542</v>
      </c>
      <c r="F3" s="4">
        <v>144.83311407007602</v>
      </c>
      <c r="G3" s="4">
        <v>594.25269269293801</v>
      </c>
      <c r="I3" s="15" t="s">
        <v>28</v>
      </c>
      <c r="J3" s="59" t="s">
        <v>29</v>
      </c>
      <c r="K3" s="15">
        <v>2860.2316666666702</v>
      </c>
      <c r="L3" s="15">
        <v>7051.2840999999999</v>
      </c>
      <c r="M3" s="15">
        <v>68663.070000000007</v>
      </c>
      <c r="N3" s="15">
        <v>1271.6014500000001</v>
      </c>
      <c r="O3" s="15">
        <v>385.4126499999993</v>
      </c>
      <c r="P3" s="15">
        <v>1616.1910799999969</v>
      </c>
      <c r="Q3" s="15">
        <v>241.27496333333323</v>
      </c>
      <c r="R3" s="15">
        <v>36788.216666666769</v>
      </c>
      <c r="S3" s="15">
        <v>973.10033333333399</v>
      </c>
      <c r="U3" s="58" t="s">
        <v>28</v>
      </c>
      <c r="V3" s="58" t="s">
        <v>29</v>
      </c>
      <c r="W3" s="58">
        <v>106464.711666667</v>
      </c>
      <c r="X3" s="58">
        <v>7304.8581833333237</v>
      </c>
      <c r="Y3" s="58">
        <v>994.32</v>
      </c>
      <c r="Z3" s="58">
        <v>678.82833333333303</v>
      </c>
      <c r="AA3" s="58">
        <v>1675.7650000000001</v>
      </c>
      <c r="AB3" s="58">
        <v>66662.476666666698</v>
      </c>
      <c r="AC3" s="58">
        <v>1383.895</v>
      </c>
      <c r="AD3" s="58">
        <v>907.41833333333295</v>
      </c>
      <c r="AE3" s="58">
        <v>715.74666666666701</v>
      </c>
      <c r="AF3" s="58">
        <v>3009.5716666666699</v>
      </c>
      <c r="AG3" s="58">
        <v>118.57</v>
      </c>
      <c r="AH3" s="58">
        <v>22376.793333333299</v>
      </c>
      <c r="AI3" s="58">
        <v>675.19833333333304</v>
      </c>
      <c r="AJ3" s="58">
        <v>297.26499999999999</v>
      </c>
      <c r="AL3" s="17" t="s">
        <v>28</v>
      </c>
      <c r="AM3" s="17" t="s">
        <v>29</v>
      </c>
      <c r="AN3" s="26">
        <v>37284.3984692667</v>
      </c>
      <c r="AO3" s="26">
        <v>16932.302749999999</v>
      </c>
      <c r="AP3" s="26">
        <v>17738.581849259685</v>
      </c>
      <c r="AQ3" s="26">
        <v>937.57612030888629</v>
      </c>
      <c r="AR3" s="26">
        <v>14094.693308825224</v>
      </c>
      <c r="AS3" s="26">
        <v>13868.503505194391</v>
      </c>
      <c r="AT3" s="26">
        <v>25.521028500009599</v>
      </c>
      <c r="AU3" s="26">
        <v>2649.1613876889865</v>
      </c>
      <c r="AV3" s="26">
        <v>40499.514949210032</v>
      </c>
      <c r="AW3" s="26">
        <v>1257.1429848970363</v>
      </c>
      <c r="AX3" s="26">
        <v>2560.1655933031552</v>
      </c>
    </row>
    <row r="4" spans="1:50" x14ac:dyDescent="0.25">
      <c r="A4" s="4" t="s">
        <v>31</v>
      </c>
      <c r="B4" s="61" t="s">
        <v>32</v>
      </c>
      <c r="C4" s="4">
        <v>15550.3454612031</v>
      </c>
      <c r="D4" s="4">
        <v>9525.6549073870101</v>
      </c>
      <c r="E4" s="4">
        <v>1017.6962015959601</v>
      </c>
      <c r="F4" s="4">
        <v>250.97471876350102</v>
      </c>
      <c r="G4" s="4">
        <v>14900.321430973101</v>
      </c>
      <c r="I4" s="15" t="s">
        <v>31</v>
      </c>
      <c r="J4" s="59" t="s">
        <v>32</v>
      </c>
      <c r="K4" s="15">
        <v>4596.1000000000004</v>
      </c>
      <c r="L4" s="15">
        <v>4330.0755816666669</v>
      </c>
      <c r="M4" s="15">
        <v>18229.242500000008</v>
      </c>
      <c r="N4" s="15">
        <v>1571.9693499999994</v>
      </c>
      <c r="O4" s="15">
        <v>45995.25</v>
      </c>
      <c r="P4" s="15">
        <v>403.97507173333366</v>
      </c>
      <c r="Q4" s="15">
        <v>133.08682333333323</v>
      </c>
      <c r="R4" s="15">
        <v>13943.0095</v>
      </c>
      <c r="S4" s="15">
        <v>184.65655004761911</v>
      </c>
      <c r="U4" s="58" t="s">
        <v>31</v>
      </c>
      <c r="V4" s="58" t="s">
        <v>32</v>
      </c>
      <c r="W4" s="58">
        <v>877.70833333333303</v>
      </c>
      <c r="X4" s="58">
        <v>25464.259822222193</v>
      </c>
      <c r="Y4" s="58">
        <v>31226.17</v>
      </c>
      <c r="Z4" s="58">
        <v>3.7583333333333302</v>
      </c>
      <c r="AA4" s="58">
        <v>35.82</v>
      </c>
      <c r="AB4" s="58">
        <v>20496.436666666701</v>
      </c>
      <c r="AC4" s="58">
        <v>1552.23166666667</v>
      </c>
      <c r="AD4" s="58">
        <v>22171.814999999999</v>
      </c>
      <c r="AE4" s="58">
        <v>15.27</v>
      </c>
      <c r="AF4" s="58">
        <v>4894.0516666666699</v>
      </c>
      <c r="AG4" s="58">
        <v>3318.9</v>
      </c>
      <c r="AH4" s="58">
        <v>5395.6266666666697</v>
      </c>
      <c r="AI4" s="58">
        <v>906.47833333333301</v>
      </c>
      <c r="AJ4" s="58">
        <v>404.488333333333</v>
      </c>
      <c r="AL4" s="17" t="s">
        <v>31</v>
      </c>
      <c r="AM4" s="17" t="s">
        <v>32</v>
      </c>
      <c r="AN4" s="26">
        <v>2974.63024466667</v>
      </c>
      <c r="AO4" s="26">
        <v>2677.9738333333303</v>
      </c>
      <c r="AP4" s="26">
        <v>81.221765792346929</v>
      </c>
      <c r="AQ4" s="26">
        <v>0</v>
      </c>
      <c r="AR4" s="26">
        <v>339.72625327268617</v>
      </c>
      <c r="AS4" s="26">
        <v>20453.98443651621</v>
      </c>
      <c r="AT4" s="26">
        <v>77310.604188106372</v>
      </c>
      <c r="AU4" s="26">
        <v>9.6529743636817624</v>
      </c>
      <c r="AV4" s="26">
        <v>21852.654870018068</v>
      </c>
      <c r="AW4" s="26">
        <v>68273.842683874303</v>
      </c>
      <c r="AX4" s="26">
        <v>10.31339632467318</v>
      </c>
    </row>
    <row r="5" spans="1:50" ht="30" x14ac:dyDescent="0.25">
      <c r="A5" s="4" t="s">
        <v>34</v>
      </c>
      <c r="B5" s="61" t="s">
        <v>29</v>
      </c>
      <c r="C5" s="4">
        <v>58.880089643758005</v>
      </c>
      <c r="D5" s="4">
        <v>74.015443472431002</v>
      </c>
      <c r="E5" s="4">
        <v>5.3843067041742501</v>
      </c>
      <c r="F5" s="4">
        <v>2.7765340681885702</v>
      </c>
      <c r="G5" s="4">
        <v>0.36615642792927799</v>
      </c>
      <c r="I5" s="15" t="s">
        <v>34</v>
      </c>
      <c r="J5" s="59" t="s">
        <v>29</v>
      </c>
      <c r="K5" s="15">
        <v>0</v>
      </c>
      <c r="L5" s="15">
        <v>40</v>
      </c>
      <c r="M5" s="15">
        <v>72.666755000000066</v>
      </c>
      <c r="N5" s="15">
        <v>2.640882999999993</v>
      </c>
      <c r="O5" s="15">
        <v>9.7931049999999935</v>
      </c>
      <c r="P5" s="15">
        <v>22.1664006666666</v>
      </c>
      <c r="Q5" s="15">
        <v>2.4858207666666678</v>
      </c>
      <c r="R5" s="15">
        <v>77.427356666666768</v>
      </c>
      <c r="S5" s="15">
        <v>21.993079166666661</v>
      </c>
      <c r="U5" s="58" t="s">
        <v>34</v>
      </c>
      <c r="V5" s="58" t="s">
        <v>29</v>
      </c>
      <c r="W5" s="58">
        <v>4333.5366666666696</v>
      </c>
      <c r="X5" s="58">
        <v>773.38479166666662</v>
      </c>
      <c r="Y5" s="58">
        <v>542.48</v>
      </c>
      <c r="Z5" s="58">
        <v>51.2783333333333</v>
      </c>
      <c r="AA5" s="58">
        <v>59.506666666666703</v>
      </c>
      <c r="AB5" s="58">
        <v>71.834999999999994</v>
      </c>
      <c r="AC5" s="58">
        <v>1.9566666666666701</v>
      </c>
      <c r="AD5" s="58">
        <v>2.3266666666666702</v>
      </c>
      <c r="AE5" s="58">
        <v>21.99</v>
      </c>
      <c r="AF5" s="58">
        <v>35.950000000000003</v>
      </c>
      <c r="AG5" s="58">
        <v>57.66</v>
      </c>
      <c r="AH5" s="58">
        <v>24.893333333333299</v>
      </c>
      <c r="AI5" s="58">
        <v>1.6683333333333299</v>
      </c>
      <c r="AJ5" s="58">
        <v>1.7816666666666701</v>
      </c>
      <c r="AL5" s="17" t="s">
        <v>34</v>
      </c>
      <c r="AM5" s="17" t="s">
        <v>29</v>
      </c>
      <c r="AN5" s="26">
        <v>2498.5447666666701</v>
      </c>
      <c r="AO5" s="26">
        <v>201.04883333333402</v>
      </c>
      <c r="AP5" s="26">
        <v>54.447690596630352</v>
      </c>
      <c r="AQ5" s="26">
        <v>29.460923054992691</v>
      </c>
      <c r="AR5" s="26">
        <v>7.3245466742368111</v>
      </c>
      <c r="AS5" s="26">
        <v>17.377214411524598</v>
      </c>
      <c r="AT5" s="26">
        <v>1.1830125234735924</v>
      </c>
      <c r="AU5" s="26">
        <v>6.8668336820914613</v>
      </c>
      <c r="AV5" s="26">
        <v>21.68990257487879</v>
      </c>
      <c r="AW5" s="26">
        <v>19.000240483766575</v>
      </c>
      <c r="AX5" s="26">
        <v>9.9906894752773017</v>
      </c>
    </row>
    <row r="6" spans="1:50" x14ac:dyDescent="0.25">
      <c r="A6" s="4" t="s">
        <v>36</v>
      </c>
      <c r="B6" s="61" t="s">
        <v>25</v>
      </c>
      <c r="C6" s="4">
        <v>3368.1500000000801</v>
      </c>
      <c r="D6" s="4">
        <v>1307.9512058196801</v>
      </c>
      <c r="E6" s="4">
        <v>52.022998813976294</v>
      </c>
      <c r="F6" s="4">
        <v>52.972179901263303</v>
      </c>
      <c r="G6" s="4">
        <v>96.954202800000004</v>
      </c>
      <c r="I6" s="15" t="s">
        <v>36</v>
      </c>
      <c r="J6" s="59" t="s">
        <v>25</v>
      </c>
      <c r="K6" s="15">
        <v>15196.833333333299</v>
      </c>
      <c r="L6" s="15">
        <v>9369.8062500000015</v>
      </c>
      <c r="M6" s="15">
        <v>1283.9988000000001</v>
      </c>
      <c r="N6" s="15">
        <v>56.678999999999995</v>
      </c>
      <c r="O6" s="15">
        <v>69.794795000000079</v>
      </c>
      <c r="P6" s="15">
        <v>793.51739133333297</v>
      </c>
      <c r="Q6" s="15">
        <v>35.770848333333227</v>
      </c>
      <c r="R6" s="15">
        <v>952.27608333333228</v>
      </c>
      <c r="S6" s="15">
        <v>1133.0129572142819</v>
      </c>
      <c r="U6" s="58" t="s">
        <v>36</v>
      </c>
      <c r="V6" s="58" t="s">
        <v>25</v>
      </c>
      <c r="W6" s="58">
        <v>11334.791666666701</v>
      </c>
      <c r="X6" s="58">
        <v>5983.0457805555525</v>
      </c>
      <c r="Y6" s="58">
        <v>0</v>
      </c>
      <c r="Z6" s="58">
        <v>0</v>
      </c>
      <c r="AA6" s="58">
        <v>300.10000000000002</v>
      </c>
      <c r="AB6" s="58">
        <v>1360.3016666666699</v>
      </c>
      <c r="AC6" s="58">
        <v>61.1666666666667</v>
      </c>
      <c r="AD6" s="58">
        <v>15.3533333333333</v>
      </c>
      <c r="AE6" s="58">
        <v>130.29666666666699</v>
      </c>
      <c r="AF6" s="58">
        <v>44.52</v>
      </c>
      <c r="AG6" s="58">
        <v>0</v>
      </c>
      <c r="AH6" s="58">
        <v>820.88833333333298</v>
      </c>
      <c r="AI6" s="58">
        <v>34.793333333333301</v>
      </c>
      <c r="AJ6" s="58">
        <v>50.185000000000002</v>
      </c>
      <c r="AL6" s="17" t="s">
        <v>36</v>
      </c>
      <c r="AM6" s="17" t="s">
        <v>25</v>
      </c>
      <c r="AN6" s="26">
        <v>1428.0882733333299</v>
      </c>
      <c r="AO6" s="26">
        <v>7995.2629166666602</v>
      </c>
      <c r="AP6" s="26">
        <v>1044.9764635730494</v>
      </c>
      <c r="AQ6" s="26">
        <v>237.83316034964332</v>
      </c>
      <c r="AR6" s="26">
        <v>258.56241893586446</v>
      </c>
      <c r="AS6" s="26">
        <v>532.38126834675131</v>
      </c>
      <c r="AT6" s="26">
        <v>45.156465620736796</v>
      </c>
      <c r="AU6" s="26">
        <v>1670.6363204261359</v>
      </c>
      <c r="AV6" s="26">
        <v>2124.9049822820884</v>
      </c>
      <c r="AW6" s="26">
        <v>60.56630263485696</v>
      </c>
      <c r="AX6" s="26">
        <v>1085.283601127122</v>
      </c>
    </row>
    <row r="7" spans="1:50" x14ac:dyDescent="0.25">
      <c r="A7" s="4" t="s">
        <v>38</v>
      </c>
      <c r="B7" s="61" t="s">
        <v>32</v>
      </c>
      <c r="C7" s="4">
        <v>253.16666666666697</v>
      </c>
      <c r="D7" s="4">
        <v>407.22843827995496</v>
      </c>
      <c r="E7" s="4">
        <v>77.346296616936499</v>
      </c>
      <c r="F7" s="4">
        <v>99.270527052242997</v>
      </c>
      <c r="G7" s="4">
        <v>60.257985576923097</v>
      </c>
      <c r="I7" s="15" t="s">
        <v>38</v>
      </c>
      <c r="J7" s="59" t="s">
        <v>32</v>
      </c>
      <c r="K7" s="15">
        <v>332.93700000000001</v>
      </c>
      <c r="L7" s="15">
        <v>617.09851600000025</v>
      </c>
      <c r="M7" s="15">
        <v>278.90274999999929</v>
      </c>
      <c r="N7" s="15">
        <v>28.700105000000072</v>
      </c>
      <c r="O7" s="15">
        <v>44.433969999999931</v>
      </c>
      <c r="P7" s="15">
        <v>4.0177111333333304</v>
      </c>
      <c r="Q7" s="15">
        <v>1.5913416</v>
      </c>
      <c r="R7" s="15">
        <v>83.724283333333219</v>
      </c>
      <c r="S7" s="15">
        <v>1.8122185190476201</v>
      </c>
      <c r="U7" s="58" t="s">
        <v>38</v>
      </c>
      <c r="V7" s="58" t="s">
        <v>32</v>
      </c>
      <c r="W7" s="58">
        <v>8.3333333333333297E-3</v>
      </c>
      <c r="X7" s="58">
        <v>4135.720875</v>
      </c>
      <c r="Y7" s="58">
        <v>0</v>
      </c>
      <c r="Z7" s="58">
        <v>0</v>
      </c>
      <c r="AA7" s="58">
        <v>5.2033333333333296</v>
      </c>
      <c r="AB7" s="58">
        <v>324.45333333333298</v>
      </c>
      <c r="AC7" s="58">
        <v>27.561666666666699</v>
      </c>
      <c r="AD7" s="58">
        <v>52.951666666666704</v>
      </c>
      <c r="AE7" s="58">
        <v>2.2599999999999998</v>
      </c>
      <c r="AF7" s="58">
        <v>2.6566666666666698</v>
      </c>
      <c r="AG7" s="58">
        <v>0</v>
      </c>
      <c r="AH7" s="58">
        <v>61.956666666666699</v>
      </c>
      <c r="AI7" s="58">
        <v>10.6816666666667</v>
      </c>
      <c r="AJ7" s="58">
        <v>3.2650000000000001</v>
      </c>
      <c r="AL7" s="17" t="s">
        <v>38</v>
      </c>
      <c r="AM7" s="17" t="s">
        <v>32</v>
      </c>
      <c r="AN7" s="26">
        <v>1827.4694533333302</v>
      </c>
      <c r="AO7" s="26">
        <v>1704.3335833333299</v>
      </c>
      <c r="AP7" s="26">
        <v>101.25815035569747</v>
      </c>
      <c r="AQ7" s="26">
        <v>78.770160134749204</v>
      </c>
      <c r="AR7" s="26">
        <v>9.7058370034800792</v>
      </c>
      <c r="AS7" s="26">
        <v>181.43181349729915</v>
      </c>
      <c r="AT7" s="26">
        <v>4.0061528396729722</v>
      </c>
      <c r="AU7" s="26">
        <v>10.635054912110053</v>
      </c>
      <c r="AV7" s="26">
        <v>487.11838913219225</v>
      </c>
      <c r="AW7" s="26">
        <v>47.317214918717049</v>
      </c>
      <c r="AX7" s="26">
        <v>10.629180583573174</v>
      </c>
    </row>
    <row r="8" spans="1:50" ht="30" x14ac:dyDescent="0.25">
      <c r="A8" s="4" t="s">
        <v>40</v>
      </c>
      <c r="B8" s="61" t="s">
        <v>29</v>
      </c>
      <c r="C8" s="4">
        <v>790.69928571428409</v>
      </c>
      <c r="D8" s="4">
        <v>8364.1122324119806</v>
      </c>
      <c r="E8" s="4">
        <v>332.82360063867498</v>
      </c>
      <c r="F8" s="4">
        <v>13.830068930280701</v>
      </c>
      <c r="G8" s="4">
        <v>333.58500000000004</v>
      </c>
      <c r="I8" s="15" t="s">
        <v>40</v>
      </c>
      <c r="J8" s="59" t="s">
        <v>29</v>
      </c>
      <c r="K8" s="15">
        <v>80473.233333333294</v>
      </c>
      <c r="L8" s="15">
        <v>143021.11166666631</v>
      </c>
      <c r="M8" s="15">
        <v>8885.1804999999931</v>
      </c>
      <c r="N8" s="15">
        <v>248.7897999999993</v>
      </c>
      <c r="O8" s="15">
        <v>382.50380000000069</v>
      </c>
      <c r="P8" s="15">
        <v>1193.3253266666629</v>
      </c>
      <c r="Q8" s="15">
        <v>263.53187833333322</v>
      </c>
      <c r="R8" s="15">
        <v>3763.859833333323</v>
      </c>
      <c r="S8" s="15">
        <v>1629.9380082857144</v>
      </c>
      <c r="U8" s="58" t="s">
        <v>40</v>
      </c>
      <c r="V8" s="58" t="s">
        <v>29</v>
      </c>
      <c r="W8" s="58">
        <v>77226.03333333334</v>
      </c>
      <c r="X8" s="58">
        <v>7776.4574861111096</v>
      </c>
      <c r="Y8" s="58">
        <v>0</v>
      </c>
      <c r="Z8" s="58">
        <v>0</v>
      </c>
      <c r="AA8" s="58">
        <v>3761.0816666666665</v>
      </c>
      <c r="AB8" s="58">
        <v>11615.423333333332</v>
      </c>
      <c r="AC8" s="58">
        <v>369.43</v>
      </c>
      <c r="AD8" s="58">
        <v>223.94333333333336</v>
      </c>
      <c r="AE8" s="58">
        <v>1632.9616666666668</v>
      </c>
      <c r="AF8" s="58">
        <v>31.888333333333332</v>
      </c>
      <c r="AG8" s="58">
        <v>0</v>
      </c>
      <c r="AH8" s="58">
        <v>4003.2133333333331</v>
      </c>
      <c r="AI8" s="58">
        <v>217.66666666666666</v>
      </c>
      <c r="AJ8" s="58">
        <v>205.93500000000003</v>
      </c>
      <c r="AL8" s="17" t="s">
        <v>40</v>
      </c>
      <c r="AM8" s="17" t="s">
        <v>29</v>
      </c>
      <c r="AN8" s="26">
        <v>39050.391027999998</v>
      </c>
      <c r="AO8" s="26">
        <v>1772.0880833333299</v>
      </c>
      <c r="AP8" s="26">
        <v>23991.829642443819</v>
      </c>
      <c r="AQ8" s="26">
        <v>776.27795292948656</v>
      </c>
      <c r="AR8" s="26">
        <v>757.1326167309702</v>
      </c>
      <c r="AS8" s="26">
        <v>2582.4933374085372</v>
      </c>
      <c r="AT8" s="26">
        <v>19.234445781641426</v>
      </c>
      <c r="AU8" s="26">
        <v>3387.8625037907677</v>
      </c>
      <c r="AV8" s="26">
        <v>6385.0286578194755</v>
      </c>
      <c r="AW8" s="26">
        <v>598.05090693493162</v>
      </c>
      <c r="AX8" s="26">
        <v>3024.5034555539587</v>
      </c>
    </row>
    <row r="9" spans="1:50" x14ac:dyDescent="0.25">
      <c r="A9" s="4" t="s">
        <v>41</v>
      </c>
      <c r="B9" s="61" t="s">
        <v>25</v>
      </c>
      <c r="C9" s="4">
        <v>1476.7287770496901</v>
      </c>
      <c r="D9" s="4">
        <v>1833.0659661832899</v>
      </c>
      <c r="E9" s="4">
        <v>1.8819051176859298</v>
      </c>
      <c r="F9" s="4">
        <v>12.3269659476857</v>
      </c>
      <c r="G9" s="4">
        <v>0</v>
      </c>
      <c r="I9" s="15" t="s">
        <v>41</v>
      </c>
      <c r="J9" s="59" t="s">
        <v>25</v>
      </c>
      <c r="K9" s="15">
        <v>0</v>
      </c>
      <c r="L9" s="15">
        <v>400</v>
      </c>
      <c r="M9" s="15">
        <v>2849.6544999999928</v>
      </c>
      <c r="N9" s="15">
        <v>77.484645</v>
      </c>
      <c r="O9" s="15">
        <v>0</v>
      </c>
      <c r="P9" s="15">
        <v>1356.9591028</v>
      </c>
      <c r="Q9" s="15">
        <v>17.725019833333324</v>
      </c>
      <c r="R9" s="15">
        <v>1632.4176333333323</v>
      </c>
      <c r="S9" s="15">
        <v>1966.3412733197638</v>
      </c>
      <c r="U9" s="58" t="s">
        <v>41</v>
      </c>
      <c r="V9" s="58" t="s">
        <v>25</v>
      </c>
      <c r="W9" s="58">
        <v>23217.358333333301</v>
      </c>
      <c r="X9" s="58">
        <v>2606.1401666666666</v>
      </c>
      <c r="Y9" s="58">
        <v>0</v>
      </c>
      <c r="Z9" s="58">
        <v>4180.7733333333299</v>
      </c>
      <c r="AA9" s="58">
        <v>1098.3050000000001</v>
      </c>
      <c r="AB9" s="58">
        <v>1826.0833333333301</v>
      </c>
      <c r="AC9" s="58">
        <v>62.696666666666701</v>
      </c>
      <c r="AD9" s="58"/>
      <c r="AE9" s="58">
        <v>163.488333333333</v>
      </c>
      <c r="AF9" s="58">
        <v>19.97</v>
      </c>
      <c r="AG9" s="58">
        <v>0</v>
      </c>
      <c r="AH9" s="58">
        <v>1060.75</v>
      </c>
      <c r="AI9" s="58">
        <v>17.364999999999998</v>
      </c>
      <c r="AJ9" s="58">
        <v>13.671666666666701</v>
      </c>
      <c r="AL9" s="17" t="s">
        <v>41</v>
      </c>
      <c r="AM9" s="17" t="s">
        <v>25</v>
      </c>
      <c r="AN9" s="26">
        <v>5573.9824286666699</v>
      </c>
      <c r="AO9" s="26">
        <v>2064.9704166666702</v>
      </c>
      <c r="AP9" s="26">
        <v>242.4949793292102</v>
      </c>
      <c r="AQ9" s="26">
        <v>0</v>
      </c>
      <c r="AR9" s="26">
        <v>15.26399722487789</v>
      </c>
      <c r="AS9" s="26">
        <v>771.48448295745504</v>
      </c>
      <c r="AT9" s="26">
        <v>0</v>
      </c>
      <c r="AU9" s="26">
        <v>1408.6751586302539</v>
      </c>
      <c r="AV9" s="26">
        <v>2087.7255050997151</v>
      </c>
      <c r="AW9" s="26">
        <v>0</v>
      </c>
      <c r="AX9" s="26">
        <v>884.71313358639702</v>
      </c>
    </row>
    <row r="10" spans="1:50" ht="30" x14ac:dyDescent="0.25">
      <c r="A10" s="4" t="s">
        <v>42</v>
      </c>
      <c r="B10" s="61" t="s">
        <v>29</v>
      </c>
      <c r="C10" s="4">
        <v>129084</v>
      </c>
      <c r="D10" s="4">
        <v>221403</v>
      </c>
      <c r="E10" s="4">
        <v>14710.5</v>
      </c>
      <c r="F10" s="4">
        <v>3766.5</v>
      </c>
      <c r="G10" s="4">
        <v>8599.5</v>
      </c>
      <c r="I10" s="15" t="s">
        <v>42</v>
      </c>
      <c r="J10" s="59" t="s">
        <v>29</v>
      </c>
      <c r="K10" s="15">
        <v>405005.33333333302</v>
      </c>
      <c r="L10" s="15">
        <v>584284.43383333308</v>
      </c>
      <c r="M10" s="15">
        <v>252150.84999999931</v>
      </c>
      <c r="N10" s="15">
        <v>5753.1425000000072</v>
      </c>
      <c r="O10" s="15">
        <v>5599.2335000000066</v>
      </c>
      <c r="P10" s="15">
        <v>17582.081999999999</v>
      </c>
      <c r="Q10" s="15">
        <v>3402.8958333333235</v>
      </c>
      <c r="R10" s="15">
        <v>111003.50833333323</v>
      </c>
      <c r="S10" s="15">
        <v>20038.977854761899</v>
      </c>
      <c r="U10" s="58" t="s">
        <v>42</v>
      </c>
      <c r="V10" s="58" t="s">
        <v>29</v>
      </c>
      <c r="W10" s="58">
        <v>1386290.5549999999</v>
      </c>
      <c r="X10" s="58">
        <v>140911.35394722191</v>
      </c>
      <c r="Y10" s="58">
        <v>35.1</v>
      </c>
      <c r="Z10" s="58">
        <v>28.045000000000002</v>
      </c>
      <c r="AA10" s="58">
        <v>5765.11</v>
      </c>
      <c r="AB10" s="58">
        <v>236950.58</v>
      </c>
      <c r="AC10" s="58">
        <v>5416.3166666666702</v>
      </c>
      <c r="AD10" s="58">
        <v>4723.0983333333297</v>
      </c>
      <c r="AE10" s="58">
        <v>2507.8133333333299</v>
      </c>
      <c r="AF10" s="58">
        <v>9664.7916666666697</v>
      </c>
      <c r="AG10" s="58">
        <v>3.73</v>
      </c>
      <c r="AH10" s="58">
        <v>77657.491666666698</v>
      </c>
      <c r="AI10" s="58">
        <v>5973.8483333333297</v>
      </c>
      <c r="AJ10" s="58">
        <v>3512.8166666666698</v>
      </c>
      <c r="AL10" s="17" t="s">
        <v>42</v>
      </c>
      <c r="AM10" s="17" t="s">
        <v>29</v>
      </c>
      <c r="AN10" s="26">
        <v>1240743.4249525298</v>
      </c>
      <c r="AO10" s="26">
        <v>228571.77199999898</v>
      </c>
      <c r="AP10" s="26">
        <v>76941.046875886939</v>
      </c>
      <c r="AQ10" s="26">
        <v>670.99049602061393</v>
      </c>
      <c r="AR10" s="26">
        <v>36496.911199531125</v>
      </c>
      <c r="AS10" s="26">
        <v>73135.807696014075</v>
      </c>
      <c r="AT10" s="26">
        <v>1239.89039082768</v>
      </c>
      <c r="AU10" s="26">
        <v>16227.558597291041</v>
      </c>
      <c r="AV10" s="26">
        <v>144862.83995749286</v>
      </c>
      <c r="AW10" s="26">
        <v>8869.2043122787509</v>
      </c>
      <c r="AX10" s="26">
        <v>15009.214238834107</v>
      </c>
    </row>
    <row r="11" spans="1:50" x14ac:dyDescent="0.25">
      <c r="A11" s="4" t="s">
        <v>43</v>
      </c>
      <c r="B11" s="61" t="s">
        <v>32</v>
      </c>
      <c r="C11" s="4">
        <v>36.9364203642211</v>
      </c>
      <c r="D11" s="4">
        <v>7.9823624999999998</v>
      </c>
      <c r="E11" s="4">
        <v>7.40119506</v>
      </c>
      <c r="F11" s="4">
        <v>40.203535029307595</v>
      </c>
      <c r="G11" s="4">
        <v>5.0302225407524999</v>
      </c>
      <c r="I11" s="15" t="s">
        <v>43</v>
      </c>
      <c r="J11" s="59" t="s">
        <v>32</v>
      </c>
      <c r="K11" s="15">
        <v>6305.625</v>
      </c>
      <c r="L11" s="15">
        <v>2029.1313933333331</v>
      </c>
      <c r="M11" s="15">
        <v>8.2961375000000004</v>
      </c>
      <c r="N11" s="15">
        <v>5.3280814999999997</v>
      </c>
      <c r="O11" s="15">
        <v>2.1677425000000001</v>
      </c>
      <c r="P11" s="15">
        <v>0.12854454666666665</v>
      </c>
      <c r="Q11" s="15">
        <v>3.5215225000000001</v>
      </c>
      <c r="R11" s="15">
        <v>71.184473333333329</v>
      </c>
      <c r="S11" s="15">
        <v>5.7981204285714287E-2</v>
      </c>
      <c r="U11" s="58" t="s">
        <v>43</v>
      </c>
      <c r="V11" s="58" t="s">
        <v>32</v>
      </c>
      <c r="W11" s="58">
        <v>1205.3950000000002</v>
      </c>
      <c r="X11" s="58">
        <v>108709.77825277747</v>
      </c>
      <c r="Y11" s="58">
        <v>379.85</v>
      </c>
      <c r="Z11" s="58">
        <v>8.9583333333333339</v>
      </c>
      <c r="AA11" s="58">
        <v>8.1</v>
      </c>
      <c r="AB11" s="58">
        <v>8.26</v>
      </c>
      <c r="AC11" s="58">
        <v>5.2700000000000005</v>
      </c>
      <c r="AD11" s="58">
        <v>2.355</v>
      </c>
      <c r="AE11" s="58">
        <v>2.8450000000000002</v>
      </c>
      <c r="AF11" s="58">
        <v>0.40333333333333332</v>
      </c>
      <c r="AG11" s="58">
        <v>40.369999999999997</v>
      </c>
      <c r="AH11" s="58">
        <v>20.758333333333333</v>
      </c>
      <c r="AI11" s="58">
        <v>11.905000000000001</v>
      </c>
      <c r="AJ11" s="58">
        <v>7.8233333333333341</v>
      </c>
      <c r="AL11" s="17" t="s">
        <v>43</v>
      </c>
      <c r="AM11" s="17" t="s">
        <v>32</v>
      </c>
      <c r="AN11" s="26">
        <v>246.21916000000002</v>
      </c>
      <c r="AO11" s="26">
        <v>465.10108333333403</v>
      </c>
      <c r="AP11" s="26">
        <v>1.2190071557228779</v>
      </c>
      <c r="AQ11" s="26">
        <v>0</v>
      </c>
      <c r="AR11" s="26">
        <v>0</v>
      </c>
      <c r="AS11" s="26">
        <v>4.5954355496161439</v>
      </c>
      <c r="AT11" s="26">
        <v>1.0202418049176225</v>
      </c>
      <c r="AU11" s="26">
        <v>0.13666405048666427</v>
      </c>
      <c r="AV11" s="26">
        <v>19.026973943777541</v>
      </c>
      <c r="AW11" s="26">
        <v>1.6570286887768033</v>
      </c>
      <c r="AX11" s="26">
        <v>0.13112110944795116</v>
      </c>
    </row>
    <row r="12" spans="1:50" x14ac:dyDescent="0.25">
      <c r="A12" s="4" t="s">
        <v>44</v>
      </c>
      <c r="B12" s="61" t="s">
        <v>25</v>
      </c>
      <c r="C12" s="4">
        <v>16585.8192857143</v>
      </c>
      <c r="D12" s="4">
        <v>381.79500000000002</v>
      </c>
      <c r="E12" s="4">
        <v>15.813750000000001</v>
      </c>
      <c r="F12" s="4">
        <v>27.844642857142901</v>
      </c>
      <c r="G12" s="4">
        <v>18.474615384615397</v>
      </c>
      <c r="I12" s="15" t="s">
        <v>44</v>
      </c>
      <c r="J12" s="59" t="s">
        <v>25</v>
      </c>
      <c r="K12" s="15">
        <v>0</v>
      </c>
      <c r="L12" s="15">
        <v>194.32366666666701</v>
      </c>
      <c r="M12" s="15">
        <v>347.39424999999932</v>
      </c>
      <c r="N12" s="15">
        <v>13.966379000000007</v>
      </c>
      <c r="O12" s="15">
        <v>41.957090000000072</v>
      </c>
      <c r="P12" s="15">
        <v>10.649445333333301</v>
      </c>
      <c r="Q12" s="15">
        <v>8.7094293333333237</v>
      </c>
      <c r="R12" s="15">
        <v>333.76925</v>
      </c>
      <c r="S12" s="15">
        <v>4.80351679761905</v>
      </c>
      <c r="U12" s="58" t="s">
        <v>44</v>
      </c>
      <c r="V12" s="58" t="s">
        <v>25</v>
      </c>
      <c r="W12" s="58">
        <v>1838.16166666667</v>
      </c>
      <c r="X12" s="58">
        <v>8931.7272305555507</v>
      </c>
      <c r="Y12" s="58">
        <v>3067.61</v>
      </c>
      <c r="Z12" s="58">
        <v>152.67166666666699</v>
      </c>
      <c r="AA12" s="58">
        <v>47.104999999999997</v>
      </c>
      <c r="AB12" s="58">
        <v>386.04333333333301</v>
      </c>
      <c r="AC12" s="58">
        <v>16.984999999999999</v>
      </c>
      <c r="AD12" s="58">
        <v>27.976666666666699</v>
      </c>
      <c r="AE12" s="58">
        <v>9.0083333333333293</v>
      </c>
      <c r="AF12" s="58">
        <v>4.3216666666666699</v>
      </c>
      <c r="AG12" s="58">
        <v>326.04000000000002</v>
      </c>
      <c r="AH12" s="58">
        <v>243.17166666666699</v>
      </c>
      <c r="AI12" s="58">
        <v>14.845000000000001</v>
      </c>
      <c r="AJ12" s="58">
        <v>23.491666666666699</v>
      </c>
      <c r="AL12" s="17" t="s">
        <v>44</v>
      </c>
      <c r="AM12" s="17" t="s">
        <v>25</v>
      </c>
      <c r="AN12" s="26">
        <v>678.71642666666605</v>
      </c>
      <c r="AO12" s="26">
        <v>4014.7543333333301</v>
      </c>
      <c r="AP12" s="26">
        <v>60.431944791770178</v>
      </c>
      <c r="AQ12" s="26">
        <v>198.92683569817535</v>
      </c>
      <c r="AR12" s="26">
        <v>351.33460263481624</v>
      </c>
      <c r="AS12" s="26">
        <v>184.88323235560412</v>
      </c>
      <c r="AT12" s="26">
        <v>0.81938255184894437</v>
      </c>
      <c r="AU12" s="26">
        <v>49.094611949571302</v>
      </c>
      <c r="AV12" s="26">
        <v>431.18135520068313</v>
      </c>
      <c r="AW12" s="26">
        <v>23.626452106317949</v>
      </c>
      <c r="AX12" s="26">
        <v>56.094324919423102</v>
      </c>
    </row>
    <row r="13" spans="1:50" x14ac:dyDescent="0.25">
      <c r="A13" s="4" t="s">
        <v>45</v>
      </c>
      <c r="B13" s="61" t="s">
        <v>32</v>
      </c>
      <c r="C13" s="4">
        <v>1563.3027927877099</v>
      </c>
      <c r="D13" s="4">
        <v>3759.5476647352002</v>
      </c>
      <c r="E13" s="4">
        <v>548.70059127231195</v>
      </c>
      <c r="F13" s="4">
        <v>1345.82986327669</v>
      </c>
      <c r="G13" s="4">
        <v>3543.8914203742197</v>
      </c>
      <c r="I13" s="15" t="s">
        <v>45</v>
      </c>
      <c r="J13" s="59" t="s">
        <v>32</v>
      </c>
      <c r="K13" s="15">
        <v>3124.78666666667</v>
      </c>
      <c r="L13" s="15">
        <v>16066.488533333366</v>
      </c>
      <c r="M13" s="15">
        <v>3700.7145</v>
      </c>
      <c r="N13" s="15">
        <v>504.03465000000006</v>
      </c>
      <c r="O13" s="15">
        <v>8298.5945000000065</v>
      </c>
      <c r="P13" s="15">
        <v>2040.35253333333</v>
      </c>
      <c r="Q13" s="15">
        <v>649.79616666666777</v>
      </c>
      <c r="R13" s="15">
        <v>1060.2857666666678</v>
      </c>
      <c r="S13" s="15">
        <v>2403.9506228571481</v>
      </c>
      <c r="U13" s="58" t="s">
        <v>45</v>
      </c>
      <c r="V13" s="58" t="s">
        <v>32</v>
      </c>
      <c r="W13" s="58">
        <v>27094.613333333298</v>
      </c>
      <c r="X13" s="58">
        <v>15979.190913888857</v>
      </c>
      <c r="Y13" s="58">
        <v>0</v>
      </c>
      <c r="Z13" s="58">
        <v>0</v>
      </c>
      <c r="AA13" s="58">
        <v>513.29166666666697</v>
      </c>
      <c r="AB13" s="58">
        <v>3828.79833333333</v>
      </c>
      <c r="AC13" s="58">
        <v>510.245</v>
      </c>
      <c r="AD13" s="58">
        <v>6906.02</v>
      </c>
      <c r="AE13" s="58">
        <v>222.85833333333301</v>
      </c>
      <c r="AF13" s="58">
        <v>25.5683333333333</v>
      </c>
      <c r="AG13" s="58">
        <v>0</v>
      </c>
      <c r="AH13" s="58">
        <v>787.65666666666698</v>
      </c>
      <c r="AI13" s="58">
        <v>290.02499999999998</v>
      </c>
      <c r="AJ13" s="58">
        <v>739.44500000000005</v>
      </c>
      <c r="AL13" s="17" t="s">
        <v>45</v>
      </c>
      <c r="AM13" s="17" t="s">
        <v>32</v>
      </c>
      <c r="AN13" s="26">
        <v>26929.76154</v>
      </c>
      <c r="AO13" s="26">
        <v>0</v>
      </c>
      <c r="AP13" s="26">
        <v>15965.418569973001</v>
      </c>
      <c r="AQ13" s="26">
        <v>0</v>
      </c>
      <c r="AR13" s="26">
        <v>122.52751830564242</v>
      </c>
      <c r="AS13" s="26">
        <v>985.02301776450997</v>
      </c>
      <c r="AT13" s="26">
        <v>1091.7381694187861</v>
      </c>
      <c r="AU13" s="26">
        <v>2813.7220798903854</v>
      </c>
      <c r="AV13" s="26">
        <v>3703.3305264970186</v>
      </c>
      <c r="AW13" s="26">
        <v>3447.729700456935</v>
      </c>
      <c r="AX13" s="26">
        <v>3257.7516747941954</v>
      </c>
    </row>
    <row r="14" spans="1:50" x14ac:dyDescent="0.25">
      <c r="A14" s="4" t="s">
        <v>46</v>
      </c>
      <c r="B14" s="61" t="s">
        <v>25</v>
      </c>
      <c r="C14" s="4">
        <v>3948.8457021854801</v>
      </c>
      <c r="D14" s="4">
        <v>2772.9764778624099</v>
      </c>
      <c r="E14" s="4">
        <v>586.22959500000002</v>
      </c>
      <c r="F14" s="4">
        <v>206.40763963502602</v>
      </c>
      <c r="G14" s="4">
        <v>176.0479875</v>
      </c>
      <c r="I14" s="15" t="s">
        <v>46</v>
      </c>
      <c r="J14" s="59" t="s">
        <v>25</v>
      </c>
      <c r="K14" s="15">
        <v>25767.85</v>
      </c>
      <c r="L14" s="15">
        <v>19179.9413333333</v>
      </c>
      <c r="M14" s="15">
        <v>5263.184499999993</v>
      </c>
      <c r="N14" s="15">
        <v>196.85834000000006</v>
      </c>
      <c r="O14" s="15">
        <v>78.569259999999929</v>
      </c>
      <c r="P14" s="15">
        <v>3586.3141159999968</v>
      </c>
      <c r="Q14" s="15">
        <v>150.44981999999999</v>
      </c>
      <c r="R14" s="15">
        <v>3238.415</v>
      </c>
      <c r="S14" s="15">
        <v>5177.1309144761917</v>
      </c>
      <c r="U14" s="58" t="s">
        <v>46</v>
      </c>
      <c r="V14" s="58" t="s">
        <v>25</v>
      </c>
      <c r="W14" s="58">
        <v>109166.69666666701</v>
      </c>
      <c r="X14" s="58">
        <v>8930.4859722222191</v>
      </c>
      <c r="Y14" s="58">
        <v>1078.22</v>
      </c>
      <c r="Z14" s="58">
        <v>76.45</v>
      </c>
      <c r="AA14" s="58">
        <v>827.67666666666696</v>
      </c>
      <c r="AB14" s="58">
        <v>4780.43</v>
      </c>
      <c r="AC14" s="58">
        <v>192.43833333333299</v>
      </c>
      <c r="AD14" s="58">
        <v>50.43</v>
      </c>
      <c r="AE14" s="58">
        <v>353.62333333333299</v>
      </c>
      <c r="AF14" s="58">
        <v>116.536666666667</v>
      </c>
      <c r="AG14" s="58">
        <v>114.6</v>
      </c>
      <c r="AH14" s="58">
        <v>2850.7083333333298</v>
      </c>
      <c r="AI14" s="58">
        <v>132.97833333333301</v>
      </c>
      <c r="AJ14" s="58">
        <v>220.84166666666701</v>
      </c>
      <c r="AL14" s="17" t="s">
        <v>46</v>
      </c>
      <c r="AM14" s="17" t="s">
        <v>25</v>
      </c>
      <c r="AN14" s="26">
        <v>24180.334786666699</v>
      </c>
      <c r="AO14" s="26">
        <v>14211.136500000001</v>
      </c>
      <c r="AP14" s="26">
        <v>8200.0387325045758</v>
      </c>
      <c r="AQ14" s="26">
        <v>68.096020601177372</v>
      </c>
      <c r="AR14" s="26">
        <v>469.7621331281747</v>
      </c>
      <c r="AS14" s="26">
        <v>1909.5136731707548</v>
      </c>
      <c r="AT14" s="26">
        <v>46.943851453001209</v>
      </c>
      <c r="AU14" s="26">
        <v>4461.0451456081837</v>
      </c>
      <c r="AV14" s="26">
        <v>6969.2878215336195</v>
      </c>
      <c r="AW14" s="26">
        <v>84.118409059953322</v>
      </c>
      <c r="AX14" s="26">
        <v>3107.9612794674572</v>
      </c>
    </row>
    <row r="15" spans="1:50" x14ac:dyDescent="0.25">
      <c r="A15" s="4" t="s">
        <v>47</v>
      </c>
      <c r="B15" s="61" t="s">
        <v>25</v>
      </c>
      <c r="C15" s="4">
        <v>1926.3439932133099</v>
      </c>
      <c r="D15" s="4">
        <v>2657.7267922799001</v>
      </c>
      <c r="E15" s="4">
        <v>324.32294999999999</v>
      </c>
      <c r="F15" s="4">
        <v>17.021493520503999</v>
      </c>
      <c r="G15" s="4">
        <v>124.121405750799</v>
      </c>
      <c r="I15" s="15" t="s">
        <v>47</v>
      </c>
      <c r="J15" s="59" t="s">
        <v>25</v>
      </c>
      <c r="K15" s="15">
        <v>70994.066666666695</v>
      </c>
      <c r="L15" s="15">
        <v>77387.832166666703</v>
      </c>
      <c r="M15" s="15">
        <v>3071.7260000000069</v>
      </c>
      <c r="N15" s="15">
        <v>98.827085000000068</v>
      </c>
      <c r="O15" s="15">
        <v>38.082135000000001</v>
      </c>
      <c r="P15" s="15">
        <v>22597.179425333368</v>
      </c>
      <c r="Q15" s="15">
        <v>84.064973333333228</v>
      </c>
      <c r="R15" s="15">
        <v>1787.4290000000001</v>
      </c>
      <c r="S15" s="15">
        <v>32756.965525192849</v>
      </c>
      <c r="U15" s="58" t="s">
        <v>47</v>
      </c>
      <c r="V15" s="58" t="s">
        <v>25</v>
      </c>
      <c r="W15" s="58">
        <v>13765.2066666667</v>
      </c>
      <c r="X15" s="58">
        <v>10846.499522222191</v>
      </c>
      <c r="Y15" s="58">
        <v>0</v>
      </c>
      <c r="Z15" s="58">
        <v>0.74833333333333296</v>
      </c>
      <c r="AA15" s="58">
        <v>744.04833333333295</v>
      </c>
      <c r="AB15" s="58">
        <v>2593.99166666667</v>
      </c>
      <c r="AC15" s="58">
        <v>98.741666666666703</v>
      </c>
      <c r="AD15" s="58">
        <v>25.578333333333301</v>
      </c>
      <c r="AE15" s="58">
        <v>322.99166666666702</v>
      </c>
      <c r="AF15" s="58">
        <v>0.97</v>
      </c>
      <c r="AG15" s="58">
        <v>0</v>
      </c>
      <c r="AH15" s="58">
        <v>1517.75166666667</v>
      </c>
      <c r="AI15" s="58">
        <v>71.358333333333306</v>
      </c>
      <c r="AJ15" s="58">
        <v>120.351666666667</v>
      </c>
      <c r="AL15" s="17" t="s">
        <v>47</v>
      </c>
      <c r="AM15" s="17" t="s">
        <v>25</v>
      </c>
      <c r="AN15" s="26">
        <v>16719.226699999999</v>
      </c>
      <c r="AO15" s="26">
        <v>5023.7944166666693</v>
      </c>
      <c r="AP15" s="26">
        <v>180079.63947062759</v>
      </c>
      <c r="AQ15" s="26">
        <v>462.72761911164298</v>
      </c>
      <c r="AR15" s="26">
        <v>13.529443660049683</v>
      </c>
      <c r="AS15" s="26">
        <v>1121.9412688297409</v>
      </c>
      <c r="AT15" s="26">
        <v>4.3506775148396066</v>
      </c>
      <c r="AU15" s="26">
        <v>20182.684238073962</v>
      </c>
      <c r="AV15" s="26">
        <v>3539.7785196595628</v>
      </c>
      <c r="AW15" s="26">
        <v>18.579039577395342</v>
      </c>
      <c r="AX15" s="26">
        <v>19292.113638663028</v>
      </c>
    </row>
    <row r="16" spans="1:50" x14ac:dyDescent="0.25">
      <c r="A16" s="4" t="s">
        <v>48</v>
      </c>
      <c r="B16" s="61" t="s">
        <v>25</v>
      </c>
      <c r="C16" s="4">
        <v>4078.5005919022501</v>
      </c>
      <c r="D16" s="4">
        <v>5944.0136385000005</v>
      </c>
      <c r="E16" s="4">
        <v>6686.9479201373506</v>
      </c>
      <c r="F16" s="4">
        <v>31.852917739851204</v>
      </c>
      <c r="G16" s="4">
        <v>2808.6676840004698</v>
      </c>
      <c r="I16" s="15" t="s">
        <v>48</v>
      </c>
      <c r="J16" s="59" t="s">
        <v>25</v>
      </c>
      <c r="K16" s="15">
        <v>0</v>
      </c>
      <c r="L16" s="15">
        <v>20</v>
      </c>
      <c r="M16" s="15">
        <v>5910.1770000000006</v>
      </c>
      <c r="N16" s="15">
        <v>228.29205000000002</v>
      </c>
      <c r="O16" s="15">
        <v>258.15579999999932</v>
      </c>
      <c r="P16" s="15">
        <v>5262.5660266666664</v>
      </c>
      <c r="Q16" s="15">
        <v>31.054281</v>
      </c>
      <c r="R16" s="15">
        <v>3242.4274333333233</v>
      </c>
      <c r="S16" s="15">
        <v>7611.2805866428535</v>
      </c>
      <c r="U16" s="58" t="s">
        <v>48</v>
      </c>
      <c r="V16" s="58" t="s">
        <v>25</v>
      </c>
      <c r="W16" s="58">
        <v>16006.676666666701</v>
      </c>
      <c r="X16" s="58">
        <v>14187.710777777807</v>
      </c>
      <c r="Y16" s="58">
        <v>0</v>
      </c>
      <c r="Z16" s="58">
        <v>0</v>
      </c>
      <c r="AA16" s="58">
        <v>714.18833333333396</v>
      </c>
      <c r="AB16" s="58">
        <v>6165.7049999999999</v>
      </c>
      <c r="AC16" s="58">
        <v>241.083333333333</v>
      </c>
      <c r="AD16" s="58">
        <v>141.90666666666701</v>
      </c>
      <c r="AE16" s="58">
        <v>310.08166666666699</v>
      </c>
      <c r="AF16" s="58">
        <v>53.59</v>
      </c>
      <c r="AG16" s="58">
        <v>0</v>
      </c>
      <c r="AH16" s="58">
        <v>3213.2916666666702</v>
      </c>
      <c r="AI16" s="58">
        <v>44.295000000000002</v>
      </c>
      <c r="AJ16" s="58">
        <v>38.1</v>
      </c>
      <c r="AL16" s="17" t="s">
        <v>48</v>
      </c>
      <c r="AM16" s="17" t="s">
        <v>25</v>
      </c>
      <c r="AN16" s="26">
        <v>4201.8569266666691</v>
      </c>
      <c r="AO16" s="26">
        <v>8102.4533333333302</v>
      </c>
      <c r="AP16" s="26">
        <v>9051.9998791493999</v>
      </c>
      <c r="AQ16" s="26">
        <v>0</v>
      </c>
      <c r="AR16" s="26">
        <v>61.963873920885092</v>
      </c>
      <c r="AS16" s="26">
        <v>4611.0068983409146</v>
      </c>
      <c r="AT16" s="26">
        <v>18.10521577019275</v>
      </c>
      <c r="AU16" s="26">
        <v>6068.6354814802717</v>
      </c>
      <c r="AV16" s="26">
        <v>5228.2182559023195</v>
      </c>
      <c r="AW16" s="26">
        <v>19.166205330050467</v>
      </c>
      <c r="AX16" s="26">
        <v>4135.613986522083</v>
      </c>
    </row>
    <row r="17" spans="1:50" ht="30" x14ac:dyDescent="0.25">
      <c r="A17" s="4" t="s">
        <v>49</v>
      </c>
      <c r="B17" s="61" t="s">
        <v>29</v>
      </c>
      <c r="C17" s="4">
        <v>6700.1290581187695</v>
      </c>
      <c r="D17" s="4">
        <v>4690.88373261378</v>
      </c>
      <c r="E17" s="4">
        <v>1330.5028132787299</v>
      </c>
      <c r="F17" s="4">
        <v>331.73458172193199</v>
      </c>
      <c r="G17" s="4">
        <v>107.09502999999999</v>
      </c>
      <c r="I17" s="15" t="s">
        <v>49</v>
      </c>
      <c r="J17" s="59" t="s">
        <v>29</v>
      </c>
      <c r="K17" s="15">
        <v>0</v>
      </c>
      <c r="L17" s="15">
        <v>183.21466743333298</v>
      </c>
      <c r="M17" s="15">
        <v>6520.4054999999998</v>
      </c>
      <c r="N17" s="15">
        <v>237.62934999999931</v>
      </c>
      <c r="O17" s="15">
        <v>66.657989999999998</v>
      </c>
      <c r="P17" s="15">
        <v>67.624730880000001</v>
      </c>
      <c r="Q17" s="15">
        <v>310.05796999999995</v>
      </c>
      <c r="R17" s="15">
        <v>4283.6006666666772</v>
      </c>
      <c r="S17" s="15">
        <v>30.516762257142876</v>
      </c>
      <c r="U17" s="58" t="s">
        <v>49</v>
      </c>
      <c r="V17" s="58" t="s">
        <v>29</v>
      </c>
      <c r="W17" s="58">
        <v>0</v>
      </c>
      <c r="X17" s="58">
        <v>15897.386236111144</v>
      </c>
      <c r="Y17" s="58">
        <v>115.17</v>
      </c>
      <c r="Z17" s="58">
        <v>3.8450000000000002</v>
      </c>
      <c r="AA17" s="58">
        <v>69.403333333333293</v>
      </c>
      <c r="AB17" s="58">
        <v>5862.99</v>
      </c>
      <c r="AC17" s="58">
        <v>160.9</v>
      </c>
      <c r="AD17" s="58">
        <v>124.226666666667</v>
      </c>
      <c r="AE17" s="58">
        <v>32.536666666666697</v>
      </c>
      <c r="AF17" s="58">
        <v>1186.8233333333301</v>
      </c>
      <c r="AG17" s="58">
        <v>24.48</v>
      </c>
      <c r="AH17" s="58">
        <v>2041.2750000000001</v>
      </c>
      <c r="AI17" s="58">
        <v>500.04500000000002</v>
      </c>
      <c r="AJ17" s="58">
        <v>276.57833333333298</v>
      </c>
      <c r="AL17" s="17" t="s">
        <v>49</v>
      </c>
      <c r="AM17" s="17" t="s">
        <v>29</v>
      </c>
      <c r="AN17" s="26">
        <v>18540.777405333298</v>
      </c>
      <c r="AO17" s="26">
        <v>18867.8691666667</v>
      </c>
      <c r="AP17" s="26">
        <v>2246.0073677900455</v>
      </c>
      <c r="AQ17" s="26">
        <v>182.05522729696042</v>
      </c>
      <c r="AR17" s="26">
        <v>586.58356742422961</v>
      </c>
      <c r="AS17" s="26">
        <v>1450.3487498262464</v>
      </c>
      <c r="AT17" s="26">
        <v>1.6552479332571435</v>
      </c>
      <c r="AU17" s="26">
        <v>164.34903172687939</v>
      </c>
      <c r="AV17" s="26">
        <v>3585.047647500623</v>
      </c>
      <c r="AW17" s="26">
        <v>41.215177788484844</v>
      </c>
      <c r="AX17" s="26">
        <v>215.10732532276543</v>
      </c>
    </row>
    <row r="18" spans="1:50" ht="30" x14ac:dyDescent="0.25">
      <c r="A18" s="4" t="s">
        <v>50</v>
      </c>
      <c r="B18" s="61" t="s">
        <v>29</v>
      </c>
      <c r="C18" s="4">
        <v>33082.535714285696</v>
      </c>
      <c r="D18" s="4">
        <v>31105.282735733803</v>
      </c>
      <c r="E18" s="4">
        <v>857.65993168780392</v>
      </c>
      <c r="F18" s="4">
        <v>238.75307732036399</v>
      </c>
      <c r="G18" s="4">
        <v>1323.5250000000001</v>
      </c>
      <c r="I18" s="15" t="s">
        <v>50</v>
      </c>
      <c r="J18" s="59" t="s">
        <v>29</v>
      </c>
      <c r="K18" s="15">
        <v>19982.9666666667</v>
      </c>
      <c r="L18" s="15">
        <v>13315.292100000001</v>
      </c>
      <c r="M18" s="15">
        <v>33904.32500000007</v>
      </c>
      <c r="N18" s="15">
        <v>833.26565000000073</v>
      </c>
      <c r="O18" s="15">
        <v>2347.38</v>
      </c>
      <c r="P18" s="15">
        <v>1105.706466666667</v>
      </c>
      <c r="Q18" s="15">
        <v>199.83266499999999</v>
      </c>
      <c r="R18" s="15">
        <v>14255.133</v>
      </c>
      <c r="S18" s="15">
        <v>1215.4133095238089</v>
      </c>
      <c r="U18" s="58" t="s">
        <v>50</v>
      </c>
      <c r="V18" s="58" t="s">
        <v>29</v>
      </c>
      <c r="W18" s="58">
        <v>47612.021666666697</v>
      </c>
      <c r="X18" s="58">
        <v>127782.75088333333</v>
      </c>
      <c r="Y18" s="58">
        <v>3058.1</v>
      </c>
      <c r="Z18" s="58">
        <v>0.18666666666666701</v>
      </c>
      <c r="AA18" s="58">
        <v>226.03833333333299</v>
      </c>
      <c r="AB18" s="58">
        <v>32950.526666666701</v>
      </c>
      <c r="AC18" s="58">
        <v>734.64833333333297</v>
      </c>
      <c r="AD18" s="58">
        <v>1954.79833333333</v>
      </c>
      <c r="AE18" s="58">
        <v>98.123333333333306</v>
      </c>
      <c r="AF18" s="58">
        <v>1782.5933333333301</v>
      </c>
      <c r="AG18" s="58">
        <v>325.02999999999997</v>
      </c>
      <c r="AH18" s="58">
        <v>9829.8666666666704</v>
      </c>
      <c r="AI18" s="58">
        <v>1364.19166666667</v>
      </c>
      <c r="AJ18" s="58">
        <v>384.77499999999998</v>
      </c>
      <c r="AL18" s="17" t="s">
        <v>50</v>
      </c>
      <c r="AM18" s="17" t="s">
        <v>29</v>
      </c>
      <c r="AN18" s="26">
        <v>51829.107484</v>
      </c>
      <c r="AO18" s="26">
        <v>11729.0048333333</v>
      </c>
      <c r="AP18" s="26">
        <v>1198.3897101160655</v>
      </c>
      <c r="AQ18" s="26">
        <v>1832.8941275420536</v>
      </c>
      <c r="AR18" s="26">
        <v>1137.6606031543029</v>
      </c>
      <c r="AS18" s="26">
        <v>6451.8060176594317</v>
      </c>
      <c r="AT18" s="26">
        <v>1347.0478942465427</v>
      </c>
      <c r="AU18" s="26">
        <v>1061.6670034819826</v>
      </c>
      <c r="AV18" s="26">
        <v>22168.368416319267</v>
      </c>
      <c r="AW18" s="26">
        <v>4172.8904212678308</v>
      </c>
      <c r="AX18" s="26">
        <v>721.63666174659352</v>
      </c>
    </row>
    <row r="19" spans="1:50" x14ac:dyDescent="0.25">
      <c r="A19" s="4" t="s">
        <v>51</v>
      </c>
      <c r="B19" s="61" t="s">
        <v>25</v>
      </c>
      <c r="C19" s="4">
        <v>314.13333333333117</v>
      </c>
      <c r="D19" s="4">
        <v>5.0116013732775126</v>
      </c>
      <c r="E19" s="4">
        <v>2.8228068307372514</v>
      </c>
      <c r="F19" s="4">
        <v>7.0260222766564304</v>
      </c>
      <c r="G19" s="4">
        <v>7.2187358795051111</v>
      </c>
      <c r="I19" s="15" t="s">
        <v>51</v>
      </c>
      <c r="J19" s="59" t="s">
        <v>25</v>
      </c>
      <c r="K19" s="15">
        <v>20809.150000000001</v>
      </c>
      <c r="L19" s="15">
        <v>22765.718700000034</v>
      </c>
      <c r="M19" s="15">
        <v>1146.5922999999993</v>
      </c>
      <c r="N19" s="15">
        <v>62.897660000000066</v>
      </c>
      <c r="O19" s="15">
        <v>4.3604994999999933</v>
      </c>
      <c r="P19" s="15">
        <v>544.06741666666665</v>
      </c>
      <c r="Q19" s="15">
        <v>93.320901666666771</v>
      </c>
      <c r="R19" s="15">
        <v>809.98659999999995</v>
      </c>
      <c r="S19" s="15">
        <v>784.43298269285719</v>
      </c>
      <c r="U19" s="58" t="s">
        <v>51</v>
      </c>
      <c r="V19" s="58" t="s">
        <v>25</v>
      </c>
      <c r="W19" s="58">
        <v>9564.4966666666696</v>
      </c>
      <c r="X19" s="58">
        <v>1678.4221666666667</v>
      </c>
      <c r="Y19" s="58">
        <v>1135.08</v>
      </c>
      <c r="Z19" s="58">
        <v>169.68666666666701</v>
      </c>
      <c r="AA19" s="58">
        <v>191.518333333333</v>
      </c>
      <c r="AB19" s="58">
        <v>120.73</v>
      </c>
      <c r="AC19" s="58">
        <v>6.0166666666666702</v>
      </c>
      <c r="AD19" s="58">
        <v>2.7433333333333301</v>
      </c>
      <c r="AE19" s="58">
        <v>70.356666666666698</v>
      </c>
      <c r="AF19" s="58">
        <v>4.3766666666666696</v>
      </c>
      <c r="AG19" s="58">
        <v>120.64</v>
      </c>
      <c r="AH19" s="58">
        <v>78.465000000000003</v>
      </c>
      <c r="AI19" s="58">
        <v>5.57</v>
      </c>
      <c r="AJ19" s="58">
        <v>9.3033333333333292</v>
      </c>
      <c r="AL19" s="17" t="s">
        <v>51</v>
      </c>
      <c r="AM19" s="17" t="s">
        <v>25</v>
      </c>
      <c r="AN19" s="26">
        <v>12258.329599999999</v>
      </c>
      <c r="AO19" s="26">
        <v>5713.7978333333303</v>
      </c>
      <c r="AP19" s="26">
        <v>793.27664351850922</v>
      </c>
      <c r="AQ19" s="26">
        <v>3.7527689443415122</v>
      </c>
      <c r="AR19" s="26">
        <v>0.50231133487713808</v>
      </c>
      <c r="AS19" s="26">
        <v>34.51308939138805</v>
      </c>
      <c r="AT19" s="26">
        <v>0.27050581633703913</v>
      </c>
      <c r="AU19" s="26">
        <v>1004.4771179184668</v>
      </c>
      <c r="AV19" s="26">
        <v>76.069251663449279</v>
      </c>
      <c r="AW19" s="26">
        <v>0.42902708868156952</v>
      </c>
      <c r="AX19" s="26">
        <v>667.00463314621618</v>
      </c>
    </row>
    <row r="20" spans="1:50" x14ac:dyDescent="0.25">
      <c r="A20" s="4" t="s">
        <v>52</v>
      </c>
      <c r="B20" s="61" t="s">
        <v>25</v>
      </c>
      <c r="C20" s="4">
        <v>701.01521212120849</v>
      </c>
      <c r="D20" s="4">
        <v>1281.9245762050421</v>
      </c>
      <c r="E20" s="4">
        <v>73.193736720737334</v>
      </c>
      <c r="F20" s="4">
        <v>1.1414449587145856</v>
      </c>
      <c r="G20" s="4">
        <v>73.102371613058963</v>
      </c>
      <c r="I20" s="15" t="s">
        <v>52</v>
      </c>
      <c r="J20" s="59" t="s">
        <v>25</v>
      </c>
      <c r="K20" s="15">
        <v>485892.5</v>
      </c>
      <c r="L20" s="15">
        <v>435210.76333333325</v>
      </c>
      <c r="M20" s="15">
        <v>119.35199500000002</v>
      </c>
      <c r="N20" s="15">
        <v>5.3128564999999996</v>
      </c>
      <c r="O20" s="15">
        <v>1134.4438</v>
      </c>
      <c r="P20" s="15">
        <v>17350.639786666663</v>
      </c>
      <c r="Q20" s="15">
        <v>4.9109114999999992</v>
      </c>
      <c r="R20" s="15">
        <v>444.10393333333326</v>
      </c>
      <c r="S20" s="15">
        <v>25058.780007904756</v>
      </c>
      <c r="U20" s="58" t="s">
        <v>52</v>
      </c>
      <c r="V20" s="58" t="s">
        <v>25</v>
      </c>
      <c r="W20" s="58">
        <v>145530.71</v>
      </c>
      <c r="X20" s="58">
        <v>63090.99652777781</v>
      </c>
      <c r="Y20" s="58">
        <v>28.24</v>
      </c>
      <c r="Z20" s="58">
        <v>125.39166666666667</v>
      </c>
      <c r="AA20" s="58">
        <v>13889.715000000002</v>
      </c>
      <c r="AB20" s="58">
        <v>1046.9849999999999</v>
      </c>
      <c r="AC20" s="58">
        <v>62.573333333333323</v>
      </c>
      <c r="AD20" s="58">
        <v>212.23666666666668</v>
      </c>
      <c r="AE20" s="58">
        <v>6016.583333333333</v>
      </c>
      <c r="AF20" s="58">
        <v>3.1199999999999997</v>
      </c>
      <c r="AG20" s="58">
        <v>3</v>
      </c>
      <c r="AH20" s="58">
        <v>696.1</v>
      </c>
      <c r="AI20" s="58">
        <v>80.301666666666677</v>
      </c>
      <c r="AJ20" s="58">
        <v>143.63166666666666</v>
      </c>
      <c r="AL20" s="17" t="s">
        <v>52</v>
      </c>
      <c r="AM20" s="17" t="s">
        <v>25</v>
      </c>
      <c r="AN20" s="26">
        <v>82509.110640000101</v>
      </c>
      <c r="AO20" s="26">
        <v>89069.4099166667</v>
      </c>
      <c r="AP20" s="26">
        <v>230504.64034278912</v>
      </c>
      <c r="AQ20" s="26">
        <v>313.39253597154567</v>
      </c>
      <c r="AR20" s="26">
        <v>621.19896847311054</v>
      </c>
      <c r="AS20" s="26">
        <v>529.13028755532423</v>
      </c>
      <c r="AT20" s="26">
        <v>6.1293220251661298</v>
      </c>
      <c r="AU20" s="26">
        <v>32290.102914381907</v>
      </c>
      <c r="AV20" s="26">
        <v>1641.3928527558853</v>
      </c>
      <c r="AW20" s="26">
        <v>146.19399752033524</v>
      </c>
      <c r="AX20" s="26">
        <v>28867.354774375235</v>
      </c>
    </row>
    <row r="21" spans="1:50" ht="30" x14ac:dyDescent="0.25">
      <c r="A21" s="4" t="s">
        <v>53</v>
      </c>
      <c r="B21" s="61" t="s">
        <v>29</v>
      </c>
      <c r="C21" s="4">
        <v>2503.25</v>
      </c>
      <c r="D21" s="4">
        <v>1824.8999999999999</v>
      </c>
      <c r="E21" s="4">
        <v>6.3</v>
      </c>
      <c r="F21" s="4">
        <v>47.898675701509298</v>
      </c>
      <c r="G21" s="4">
        <v>263.10097196329303</v>
      </c>
      <c r="I21" s="15" t="s">
        <v>53</v>
      </c>
      <c r="J21" s="59" t="s">
        <v>29</v>
      </c>
      <c r="K21" s="15">
        <v>0</v>
      </c>
      <c r="L21" s="15">
        <v>40</v>
      </c>
      <c r="M21" s="15">
        <v>1714.6398500000007</v>
      </c>
      <c r="N21" s="15">
        <v>55.422080000000072</v>
      </c>
      <c r="O21" s="15">
        <v>143.11741499999999</v>
      </c>
      <c r="P21" s="15">
        <v>62.359014666666596</v>
      </c>
      <c r="Q21" s="15">
        <v>41.211746166666771</v>
      </c>
      <c r="R21" s="15">
        <v>895.58018333333234</v>
      </c>
      <c r="S21" s="15">
        <v>54.575271928571397</v>
      </c>
      <c r="U21" s="58" t="s">
        <v>53</v>
      </c>
      <c r="V21" s="58" t="s">
        <v>29</v>
      </c>
      <c r="W21" s="58">
        <v>1047.62666666667</v>
      </c>
      <c r="X21" s="58">
        <v>121678.05738611142</v>
      </c>
      <c r="Y21" s="58">
        <v>69.98</v>
      </c>
      <c r="Z21" s="58">
        <v>4.7450000000000001</v>
      </c>
      <c r="AA21" s="58">
        <v>13.563333333333301</v>
      </c>
      <c r="AB21" s="58">
        <v>1660.33</v>
      </c>
      <c r="AC21" s="58">
        <v>43.965000000000003</v>
      </c>
      <c r="AD21" s="58">
        <v>33.773333333333298</v>
      </c>
      <c r="AE21" s="58">
        <v>5.5350000000000001</v>
      </c>
      <c r="AF21" s="58">
        <v>303.55500000000001</v>
      </c>
      <c r="AG21" s="58">
        <v>7.44</v>
      </c>
      <c r="AH21" s="58">
        <v>460.45499999999998</v>
      </c>
      <c r="AI21" s="58">
        <v>127.55</v>
      </c>
      <c r="AJ21" s="58">
        <v>45.428333333333299</v>
      </c>
      <c r="AL21" s="17" t="s">
        <v>53</v>
      </c>
      <c r="AM21" s="17" t="s">
        <v>29</v>
      </c>
      <c r="AN21" s="26">
        <v>4343.7514266666694</v>
      </c>
      <c r="AO21" s="26">
        <v>74.986083333333397</v>
      </c>
      <c r="AP21" s="26">
        <v>128.09661243583011</v>
      </c>
      <c r="AQ21" s="26">
        <v>1.8519599826562576</v>
      </c>
      <c r="AR21" s="26">
        <v>1.9227733794329718</v>
      </c>
      <c r="AS21" s="26">
        <v>254.36542452269282</v>
      </c>
      <c r="AT21" s="26">
        <v>31.532599118960444</v>
      </c>
      <c r="AU21" s="26">
        <v>14.486580665118026</v>
      </c>
      <c r="AV21" s="26">
        <v>1022.6556372923427</v>
      </c>
      <c r="AW21" s="26">
        <v>458.88790655750972</v>
      </c>
      <c r="AX21" s="26">
        <v>28.276176714667905</v>
      </c>
    </row>
    <row r="22" spans="1:50" x14ac:dyDescent="0.25">
      <c r="A22" s="4" t="s">
        <v>54</v>
      </c>
      <c r="B22" s="61" t="s">
        <v>25</v>
      </c>
      <c r="C22" s="4">
        <v>1416.9044061997668</v>
      </c>
      <c r="D22" s="4">
        <v>4892.37</v>
      </c>
      <c r="E22" s="4">
        <v>72.87</v>
      </c>
      <c r="F22" s="4">
        <v>7814.2498801704278</v>
      </c>
      <c r="G22" s="4">
        <v>1609.6793906274709</v>
      </c>
      <c r="I22" s="15" t="s">
        <v>54</v>
      </c>
      <c r="J22" s="59" t="s">
        <v>25</v>
      </c>
      <c r="K22" s="15">
        <v>59349.1</v>
      </c>
      <c r="L22" s="15">
        <v>65509.770499999999</v>
      </c>
      <c r="M22" s="15">
        <v>1411.9028000000001</v>
      </c>
      <c r="N22" s="15">
        <v>62.759094999999995</v>
      </c>
      <c r="O22" s="15">
        <v>213.65820000000002</v>
      </c>
      <c r="P22" s="15">
        <v>0</v>
      </c>
      <c r="Q22" s="15">
        <v>43.782901666666667</v>
      </c>
      <c r="R22" s="15">
        <v>1269.4903000000002</v>
      </c>
      <c r="S22" s="15">
        <v>0</v>
      </c>
      <c r="U22" s="58" t="s">
        <v>54</v>
      </c>
      <c r="V22" s="58" t="s">
        <v>25</v>
      </c>
      <c r="W22" s="58">
        <v>21.391666666666666</v>
      </c>
      <c r="X22" s="58">
        <v>7991.1721388888909</v>
      </c>
      <c r="Y22" s="58">
        <v>1697.2</v>
      </c>
      <c r="Z22" s="58">
        <v>3.7650000000000001</v>
      </c>
      <c r="AA22" s="58">
        <v>121.57333333333334</v>
      </c>
      <c r="AB22" s="58">
        <v>1240.3066666666666</v>
      </c>
      <c r="AC22" s="58">
        <v>59.59</v>
      </c>
      <c r="AD22" s="58">
        <v>219.70000000000002</v>
      </c>
      <c r="AE22" s="58">
        <v>52.5</v>
      </c>
      <c r="AF22" s="58">
        <v>143.49833333333333</v>
      </c>
      <c r="AG22" s="58">
        <v>180.39</v>
      </c>
      <c r="AH22" s="58">
        <v>808.8416666666667</v>
      </c>
      <c r="AI22" s="58">
        <v>42.774999999999999</v>
      </c>
      <c r="AJ22" s="58">
        <v>56.096666666666664</v>
      </c>
      <c r="AL22" s="17" t="s">
        <v>54</v>
      </c>
      <c r="AM22" s="17" t="s">
        <v>25</v>
      </c>
      <c r="AN22" s="26">
        <v>10649.289053333299</v>
      </c>
      <c r="AO22" s="26">
        <v>10709.315833333301</v>
      </c>
      <c r="AP22" s="26">
        <v>788.79388388439634</v>
      </c>
      <c r="AQ22" s="26">
        <v>143.5489323294529</v>
      </c>
      <c r="AR22" s="26">
        <v>423.50360134081336</v>
      </c>
      <c r="AS22" s="26">
        <v>541.03076167060556</v>
      </c>
      <c r="AT22" s="26">
        <v>72.149459482225282</v>
      </c>
      <c r="AU22" s="26">
        <v>2533.0490149752327</v>
      </c>
      <c r="AV22" s="26">
        <v>2064.8016250001624</v>
      </c>
      <c r="AW22" s="26">
        <v>148.94434948030269</v>
      </c>
      <c r="AX22" s="26">
        <v>1708.4407352795265</v>
      </c>
    </row>
    <row r="23" spans="1:50" ht="30" x14ac:dyDescent="0.25">
      <c r="A23" s="4" t="s">
        <v>55</v>
      </c>
      <c r="B23" s="61" t="s">
        <v>29</v>
      </c>
      <c r="C23" s="4">
        <v>12385.275</v>
      </c>
      <c r="D23" s="4">
        <v>2981.2721652727701</v>
      </c>
      <c r="E23" s="4">
        <v>105.049096945344</v>
      </c>
      <c r="F23" s="4">
        <v>0.9534668343672581</v>
      </c>
      <c r="G23" s="4">
        <v>103.07948959276</v>
      </c>
      <c r="I23" s="15" t="s">
        <v>55</v>
      </c>
      <c r="J23" s="59" t="s">
        <v>29</v>
      </c>
      <c r="K23" s="15">
        <v>468.01749999999998</v>
      </c>
      <c r="L23" s="15">
        <v>2810.6666666666702</v>
      </c>
      <c r="M23" s="15">
        <v>4849.3514999999998</v>
      </c>
      <c r="N23" s="15">
        <v>174.429675</v>
      </c>
      <c r="O23" s="15">
        <v>1174.6759500000001</v>
      </c>
      <c r="P23" s="15">
        <v>534.10219333333407</v>
      </c>
      <c r="Q23" s="15">
        <v>149.82790833333323</v>
      </c>
      <c r="R23" s="15">
        <v>4431.0469999999996</v>
      </c>
      <c r="S23" s="15">
        <v>531.60016380952402</v>
      </c>
      <c r="U23" s="58" t="s">
        <v>55</v>
      </c>
      <c r="V23" s="58" t="s">
        <v>29</v>
      </c>
      <c r="W23" s="58">
        <v>64.0566666666667</v>
      </c>
      <c r="X23" s="58">
        <v>1613.7359333333334</v>
      </c>
      <c r="Y23" s="58">
        <v>0</v>
      </c>
      <c r="Z23" s="58">
        <v>0</v>
      </c>
      <c r="AA23" s="58">
        <v>39.753333333333302</v>
      </c>
      <c r="AB23" s="58">
        <v>5391.2533333333304</v>
      </c>
      <c r="AC23" s="58">
        <v>153.99166666666699</v>
      </c>
      <c r="AD23" s="58">
        <v>1050.105</v>
      </c>
      <c r="AE23" s="58">
        <v>17.260000000000002</v>
      </c>
      <c r="AF23" s="58">
        <v>291.77333333333303</v>
      </c>
      <c r="AG23" s="58">
        <v>0</v>
      </c>
      <c r="AH23" s="58">
        <v>1899.3016666666699</v>
      </c>
      <c r="AI23" s="58">
        <v>179.79666666666699</v>
      </c>
      <c r="AJ23" s="58">
        <v>140.95666666666699</v>
      </c>
      <c r="AL23" s="17" t="s">
        <v>55</v>
      </c>
      <c r="AM23" s="17" t="s">
        <v>29</v>
      </c>
      <c r="AN23" s="26">
        <v>2025.90608</v>
      </c>
      <c r="AO23" s="26">
        <v>586.36416666666605</v>
      </c>
      <c r="AP23" s="26">
        <v>1097.4041012331602</v>
      </c>
      <c r="AQ23" s="26">
        <v>144.23873749737524</v>
      </c>
      <c r="AR23" s="26">
        <v>28.433529163209634</v>
      </c>
      <c r="AS23" s="26">
        <v>1908.29307775898</v>
      </c>
      <c r="AT23" s="26">
        <v>235.18102713882953</v>
      </c>
      <c r="AU23" s="26">
        <v>122.58432059570026</v>
      </c>
      <c r="AV23" s="26">
        <v>2707.5184127974444</v>
      </c>
      <c r="AW23" s="26">
        <v>547.78278561844991</v>
      </c>
      <c r="AX23" s="26">
        <v>307.22015647400843</v>
      </c>
    </row>
    <row r="24" spans="1:50" ht="30" x14ac:dyDescent="0.25">
      <c r="A24" s="4" t="s">
        <v>56</v>
      </c>
      <c r="B24" s="61" t="s">
        <v>29</v>
      </c>
      <c r="C24" s="4">
        <v>3348.4227272727003</v>
      </c>
      <c r="D24" s="4">
        <v>2468.9699042878001</v>
      </c>
      <c r="E24" s="4">
        <v>176.689778812486</v>
      </c>
      <c r="F24" s="4">
        <v>1.1302794290994</v>
      </c>
      <c r="G24" s="4">
        <v>301.29614498921495</v>
      </c>
      <c r="I24" s="15" t="s">
        <v>56</v>
      </c>
      <c r="J24" s="59" t="s">
        <v>29</v>
      </c>
      <c r="K24" s="15">
        <v>212.42949999999999</v>
      </c>
      <c r="L24" s="15">
        <v>6.7777799999999999</v>
      </c>
      <c r="M24" s="15">
        <v>2919.6089999999999</v>
      </c>
      <c r="N24" s="15">
        <v>94.637829999999923</v>
      </c>
      <c r="O24" s="15">
        <v>838.55555000000072</v>
      </c>
      <c r="P24" s="15">
        <v>76.796981333333306</v>
      </c>
      <c r="Q24" s="15">
        <v>65.338751666666766</v>
      </c>
      <c r="R24" s="15">
        <v>1307.0979500000001</v>
      </c>
      <c r="S24" s="15">
        <v>56.433405285714301</v>
      </c>
      <c r="U24" s="58" t="s">
        <v>56</v>
      </c>
      <c r="V24" s="58" t="s">
        <v>29</v>
      </c>
      <c r="W24" s="58">
        <v>3682.31</v>
      </c>
      <c r="X24" s="58">
        <v>2392.7914999999998</v>
      </c>
      <c r="Y24" s="58">
        <v>0</v>
      </c>
      <c r="Z24" s="58">
        <v>0</v>
      </c>
      <c r="AA24" s="58">
        <v>25.793333333333301</v>
      </c>
      <c r="AB24" s="58">
        <v>2926.9683333333301</v>
      </c>
      <c r="AC24" s="58">
        <v>121.77833333333299</v>
      </c>
      <c r="AD24" s="58">
        <v>803.66166666666697</v>
      </c>
      <c r="AE24" s="58">
        <v>11.1983333333333</v>
      </c>
      <c r="AF24" s="58">
        <v>226.755</v>
      </c>
      <c r="AG24" s="58">
        <v>0</v>
      </c>
      <c r="AH24" s="58">
        <v>1124.17166666667</v>
      </c>
      <c r="AI24" s="58">
        <v>191.06166666666701</v>
      </c>
      <c r="AJ24" s="58">
        <v>112.783333333333</v>
      </c>
      <c r="AL24" s="17" t="s">
        <v>56</v>
      </c>
      <c r="AM24" s="17" t="s">
        <v>29</v>
      </c>
      <c r="AN24" s="26">
        <v>1583.77846</v>
      </c>
      <c r="AO24" s="26">
        <v>0</v>
      </c>
      <c r="AP24" s="26">
        <v>62.882954784227906</v>
      </c>
      <c r="AQ24" s="26">
        <v>27.933944446688212</v>
      </c>
      <c r="AR24" s="26">
        <v>10.988726672913103</v>
      </c>
      <c r="AS24" s="26">
        <v>1206.1693536812636</v>
      </c>
      <c r="AT24" s="26">
        <v>30.62324086740287</v>
      </c>
      <c r="AU24" s="26">
        <v>9.1332518480908416</v>
      </c>
      <c r="AV24" s="26">
        <v>728.7278607950567</v>
      </c>
      <c r="AW24" s="26">
        <v>380.74849006728948</v>
      </c>
      <c r="AX24" s="26">
        <v>12.657381373313953</v>
      </c>
    </row>
    <row r="25" spans="1:50" ht="30" x14ac:dyDescent="0.25">
      <c r="A25" s="4" t="s">
        <v>59</v>
      </c>
      <c r="B25" s="61" t="s">
        <v>29</v>
      </c>
      <c r="C25" s="4">
        <v>3602.1877987875901</v>
      </c>
      <c r="D25" s="4">
        <v>6424.3112739585604</v>
      </c>
      <c r="E25" s="4">
        <v>131.479799347549</v>
      </c>
      <c r="F25" s="4">
        <v>188.944998867973</v>
      </c>
      <c r="G25" s="4">
        <v>2936.1771590326498</v>
      </c>
      <c r="I25" s="15" t="s">
        <v>59</v>
      </c>
      <c r="J25" s="59" t="s">
        <v>29</v>
      </c>
      <c r="K25" s="15">
        <v>234.28899999999999</v>
      </c>
      <c r="L25" s="15">
        <v>1075.3142156666665</v>
      </c>
      <c r="M25" s="15">
        <v>6915.8670000000002</v>
      </c>
      <c r="N25" s="15">
        <v>205.06464999999992</v>
      </c>
      <c r="O25" s="15">
        <v>1964.4177</v>
      </c>
      <c r="P25" s="15">
        <v>140.11631199999999</v>
      </c>
      <c r="Q25" s="15">
        <v>155.12720333333323</v>
      </c>
      <c r="R25" s="15">
        <v>2884.1015333333357</v>
      </c>
      <c r="S25" s="15">
        <v>107.6671207857143</v>
      </c>
      <c r="U25" s="58" t="s">
        <v>59</v>
      </c>
      <c r="V25" s="58" t="s">
        <v>29</v>
      </c>
      <c r="W25" s="58">
        <v>85480.513333333307</v>
      </c>
      <c r="X25" s="58">
        <v>67824.851386111142</v>
      </c>
      <c r="Y25" s="58">
        <v>149.55000000000001</v>
      </c>
      <c r="Z25" s="58">
        <v>0</v>
      </c>
      <c r="AA25" s="58">
        <v>9.4833333333333307</v>
      </c>
      <c r="AB25" s="58">
        <v>6500.1666666666697</v>
      </c>
      <c r="AC25" s="58">
        <v>204.91833333333301</v>
      </c>
      <c r="AD25" s="58">
        <v>1627.10666666667</v>
      </c>
      <c r="AE25" s="58">
        <v>4.1183333333333296</v>
      </c>
      <c r="AF25" s="58">
        <v>651.19166666666695</v>
      </c>
      <c r="AG25" s="58">
        <v>15.9</v>
      </c>
      <c r="AH25" s="58">
        <v>2199.6783333333301</v>
      </c>
      <c r="AI25" s="58">
        <v>354.32</v>
      </c>
      <c r="AJ25" s="58">
        <v>187.21</v>
      </c>
      <c r="AL25" s="17" t="s">
        <v>59</v>
      </c>
      <c r="AM25" s="17" t="s">
        <v>29</v>
      </c>
      <c r="AN25" s="26">
        <v>15778.554476666701</v>
      </c>
      <c r="AO25" s="26">
        <v>5118.2285000000002</v>
      </c>
      <c r="AP25" s="26">
        <v>330.99413017590166</v>
      </c>
      <c r="AQ25" s="26">
        <v>222.99648112352719</v>
      </c>
      <c r="AR25" s="26">
        <v>387.9084676535316</v>
      </c>
      <c r="AS25" s="26">
        <v>1196.7453355129712</v>
      </c>
      <c r="AT25" s="26">
        <v>46.954002387435708</v>
      </c>
      <c r="AU25" s="26">
        <v>46.373186986996416</v>
      </c>
      <c r="AV25" s="26">
        <v>4996.2159817626371</v>
      </c>
      <c r="AW25" s="26">
        <v>2379.6266144070109</v>
      </c>
      <c r="AX25" s="26">
        <v>65.004256842376861</v>
      </c>
    </row>
    <row r="26" spans="1:50" ht="30" x14ac:dyDescent="0.25">
      <c r="A26" s="4" t="s">
        <v>63</v>
      </c>
      <c r="B26" s="61" t="s">
        <v>29</v>
      </c>
      <c r="C26" s="4">
        <v>992.26655051465093</v>
      </c>
      <c r="D26" s="4">
        <v>1776.8568673765599</v>
      </c>
      <c r="E26" s="4">
        <v>136.92872865000001</v>
      </c>
      <c r="F26" s="4">
        <v>32.669157449098201</v>
      </c>
      <c r="G26" s="4">
        <v>20.9841678832117</v>
      </c>
      <c r="I26" s="15" t="s">
        <v>63</v>
      </c>
      <c r="J26" s="59" t="s">
        <v>29</v>
      </c>
      <c r="K26" s="15">
        <v>0</v>
      </c>
      <c r="L26" s="15">
        <v>80</v>
      </c>
      <c r="M26" s="15">
        <v>1525.8096</v>
      </c>
      <c r="N26" s="15">
        <v>46.526375000000066</v>
      </c>
      <c r="O26" s="15">
        <v>12.554955</v>
      </c>
      <c r="P26" s="15">
        <v>64.907924666666702</v>
      </c>
      <c r="Q26" s="15">
        <v>27.689680500000001</v>
      </c>
      <c r="R26" s="15">
        <v>851.82368333333227</v>
      </c>
      <c r="S26" s="15">
        <v>40.239331523809504</v>
      </c>
      <c r="U26" s="58" t="s">
        <v>63</v>
      </c>
      <c r="V26" s="58" t="s">
        <v>29</v>
      </c>
      <c r="W26" s="58">
        <v>1590.1583333333299</v>
      </c>
      <c r="X26" s="58">
        <v>4689.138116666667</v>
      </c>
      <c r="Y26" s="58">
        <v>0</v>
      </c>
      <c r="Z26" s="58">
        <v>0</v>
      </c>
      <c r="AA26" s="58">
        <v>0.61166666666666702</v>
      </c>
      <c r="AB26" s="58">
        <v>1586.7550000000001</v>
      </c>
      <c r="AC26" s="58">
        <v>40.968333333333298</v>
      </c>
      <c r="AD26" s="58">
        <v>2.9633333333333298</v>
      </c>
      <c r="AE26" s="58">
        <v>0.26500000000000001</v>
      </c>
      <c r="AF26" s="58">
        <v>229.72333333333299</v>
      </c>
      <c r="AG26" s="58">
        <v>0</v>
      </c>
      <c r="AH26" s="58">
        <v>492.488333333333</v>
      </c>
      <c r="AI26" s="58">
        <v>78.213333333333395</v>
      </c>
      <c r="AJ26" s="58">
        <v>37.506666666666703</v>
      </c>
      <c r="AL26" s="17" t="s">
        <v>63</v>
      </c>
      <c r="AM26" s="17" t="s">
        <v>29</v>
      </c>
      <c r="AN26" s="26">
        <v>461.50734666666705</v>
      </c>
      <c r="AO26" s="26">
        <v>75.225333333333396</v>
      </c>
      <c r="AP26" s="26">
        <v>61.69676462470791</v>
      </c>
      <c r="AQ26" s="26">
        <v>0</v>
      </c>
      <c r="AR26" s="26">
        <v>143.32968998249422</v>
      </c>
      <c r="AS26" s="26">
        <v>278.75469996208409</v>
      </c>
      <c r="AT26" s="26">
        <v>7.8295083382504442</v>
      </c>
      <c r="AU26" s="26">
        <v>24.63145674886243</v>
      </c>
      <c r="AV26" s="26">
        <v>1018.6191940489275</v>
      </c>
      <c r="AW26" s="26">
        <v>80.756206194054215</v>
      </c>
      <c r="AX26" s="26">
        <v>31.018042528464054</v>
      </c>
    </row>
    <row r="27" spans="1:50" x14ac:dyDescent="0.25">
      <c r="A27" s="4" t="s">
        <v>65</v>
      </c>
      <c r="B27" s="61" t="s">
        <v>25</v>
      </c>
      <c r="C27" s="4">
        <v>8.6315780459016089</v>
      </c>
      <c r="D27" s="4">
        <v>8.2708499999999994</v>
      </c>
      <c r="E27" s="4">
        <v>2.1957914999999999</v>
      </c>
      <c r="F27" s="4">
        <v>1.3636810430194302</v>
      </c>
      <c r="G27" s="4">
        <v>0</v>
      </c>
      <c r="I27" s="15" t="s">
        <v>65</v>
      </c>
      <c r="J27" s="59" t="s">
        <v>25</v>
      </c>
      <c r="K27" s="15">
        <v>0</v>
      </c>
      <c r="L27" s="15">
        <v>9.715787733333336</v>
      </c>
      <c r="M27" s="15">
        <v>8.173368</v>
      </c>
      <c r="N27" s="15">
        <v>0.52980549999999937</v>
      </c>
      <c r="O27" s="15">
        <v>0</v>
      </c>
      <c r="P27" s="15">
        <v>0.52775380000000005</v>
      </c>
      <c r="Q27" s="15">
        <v>0.63013906666666764</v>
      </c>
      <c r="R27" s="15">
        <v>7.3580308333333226</v>
      </c>
      <c r="S27" s="15">
        <v>0.23804771571428601</v>
      </c>
      <c r="U27" s="58" t="s">
        <v>65</v>
      </c>
      <c r="V27" s="58" t="s">
        <v>25</v>
      </c>
      <c r="W27" s="58">
        <v>5310.1966666666704</v>
      </c>
      <c r="X27" s="58">
        <v>863.98277777777798</v>
      </c>
      <c r="Y27" s="58">
        <v>6.94</v>
      </c>
      <c r="Z27" s="58">
        <v>0</v>
      </c>
      <c r="AA27" s="58">
        <v>0</v>
      </c>
      <c r="AB27" s="58">
        <v>5.0216666666666701</v>
      </c>
      <c r="AC27" s="58">
        <v>0.42833333333333301</v>
      </c>
      <c r="AD27" s="58">
        <v>1537.2366666666667</v>
      </c>
      <c r="AE27" s="58">
        <v>0</v>
      </c>
      <c r="AF27" s="58">
        <v>0</v>
      </c>
      <c r="AG27" s="58">
        <v>0.74</v>
      </c>
      <c r="AH27" s="58">
        <v>4.01</v>
      </c>
      <c r="AI27" s="58">
        <v>0.59</v>
      </c>
      <c r="AJ27" s="58">
        <v>0.93500000000000005</v>
      </c>
      <c r="AL27" s="17" t="s">
        <v>65</v>
      </c>
      <c r="AM27" s="17" t="s">
        <v>25</v>
      </c>
      <c r="AN27" s="26">
        <v>1795.15292</v>
      </c>
      <c r="AO27" s="26">
        <v>214.357</v>
      </c>
      <c r="AP27" s="26">
        <v>0</v>
      </c>
      <c r="AQ27" s="26">
        <v>0</v>
      </c>
      <c r="AR27" s="26">
        <v>0</v>
      </c>
      <c r="AS27" s="26">
        <v>2.864785313851784</v>
      </c>
      <c r="AT27" s="26">
        <v>0</v>
      </c>
      <c r="AU27" s="26">
        <v>0</v>
      </c>
      <c r="AV27" s="26">
        <v>3.6202497850992321</v>
      </c>
      <c r="AW27" s="26">
        <v>0</v>
      </c>
      <c r="AX27" s="26">
        <v>0</v>
      </c>
    </row>
    <row r="28" spans="1:50" x14ac:dyDescent="0.25">
      <c r="A28" s="4" t="s">
        <v>67</v>
      </c>
      <c r="B28" s="61" t="s">
        <v>25</v>
      </c>
      <c r="C28" s="4">
        <v>22649.6377569379</v>
      </c>
      <c r="D28" s="4">
        <v>34532.415662756597</v>
      </c>
      <c r="E28" s="4">
        <v>1276.2507132887199</v>
      </c>
      <c r="F28" s="4">
        <v>170.14194536156199</v>
      </c>
      <c r="G28" s="4">
        <v>45.534639150000004</v>
      </c>
      <c r="I28" s="15" t="s">
        <v>67</v>
      </c>
      <c r="J28" s="59" t="s">
        <v>25</v>
      </c>
      <c r="K28" s="15">
        <v>0</v>
      </c>
      <c r="L28" s="15">
        <v>471.528166666667</v>
      </c>
      <c r="M28" s="15">
        <v>30523.29</v>
      </c>
      <c r="N28" s="15">
        <v>1123.5773499999993</v>
      </c>
      <c r="O28" s="15">
        <v>0</v>
      </c>
      <c r="P28" s="15">
        <v>6191.0535400000026</v>
      </c>
      <c r="Q28" s="15">
        <v>202.56211166666677</v>
      </c>
      <c r="R28" s="15">
        <v>17790.502166666676</v>
      </c>
      <c r="S28" s="15">
        <v>8741.2095073809469</v>
      </c>
      <c r="U28" s="58" t="s">
        <v>67</v>
      </c>
      <c r="V28" s="58" t="s">
        <v>25</v>
      </c>
      <c r="W28" s="58">
        <v>9524</v>
      </c>
      <c r="X28" s="58">
        <v>98539.518763888584</v>
      </c>
      <c r="Y28" s="58">
        <v>12101.12</v>
      </c>
      <c r="Z28" s="58">
        <v>817.67499999999995</v>
      </c>
      <c r="AA28" s="58">
        <v>587.39333333333298</v>
      </c>
      <c r="AB28" s="58">
        <v>30598.281666666699</v>
      </c>
      <c r="AC28" s="58">
        <v>1043.4649999999999</v>
      </c>
      <c r="AD28" s="58">
        <v>21.661666666666701</v>
      </c>
      <c r="AE28" s="58">
        <v>163.97333333333299</v>
      </c>
      <c r="AF28" s="58">
        <v>352.17500000000001</v>
      </c>
      <c r="AG28" s="58">
        <v>1292.95</v>
      </c>
      <c r="AH28" s="58">
        <v>17332.526666666701</v>
      </c>
      <c r="AI28" s="58">
        <v>247.12166666666701</v>
      </c>
      <c r="AJ28" s="58">
        <v>205.66833333333301</v>
      </c>
      <c r="AL28" s="17" t="s">
        <v>67</v>
      </c>
      <c r="AM28" s="17" t="s">
        <v>25</v>
      </c>
      <c r="AN28" s="26">
        <v>13267.135537333301</v>
      </c>
      <c r="AO28" s="26">
        <v>82644.044999999998</v>
      </c>
      <c r="AP28" s="26">
        <v>13243.921072380535</v>
      </c>
      <c r="AQ28" s="26">
        <v>57.924920512595769</v>
      </c>
      <c r="AR28" s="26">
        <v>828.10877046261362</v>
      </c>
      <c r="AS28" s="26">
        <v>16693.059738392614</v>
      </c>
      <c r="AT28" s="26">
        <v>6.6720881987428562E-4</v>
      </c>
      <c r="AU28" s="26">
        <v>5497.9552502588367</v>
      </c>
      <c r="AV28" s="26">
        <v>21098.551237604148</v>
      </c>
      <c r="AW28" s="26">
        <v>4.7634764176549424E-2</v>
      </c>
      <c r="AX28" s="26">
        <v>4192.6229859261257</v>
      </c>
    </row>
    <row r="29" spans="1:50" ht="30" x14ac:dyDescent="0.25">
      <c r="A29" s="4" t="s">
        <v>69</v>
      </c>
      <c r="B29" s="61" t="s">
        <v>29</v>
      </c>
      <c r="C29" s="4">
        <v>262.26000000000118</v>
      </c>
      <c r="D29" s="4">
        <v>265.52912158939967</v>
      </c>
      <c r="E29" s="4">
        <v>24.521104537206636</v>
      </c>
      <c r="F29" s="4">
        <v>6.4563647459830262</v>
      </c>
      <c r="G29" s="4">
        <v>439.92027720507451</v>
      </c>
      <c r="I29" s="15" t="s">
        <v>69</v>
      </c>
      <c r="J29" s="59" t="s">
        <v>29</v>
      </c>
      <c r="K29" s="15">
        <v>161.42400000000001</v>
      </c>
      <c r="L29" s="15">
        <v>158.58644266666667</v>
      </c>
      <c r="M29" s="15">
        <v>11.334309000000001</v>
      </c>
      <c r="N29" s="15">
        <v>0.65966670000000005</v>
      </c>
      <c r="O29" s="15">
        <v>20.408556000000001</v>
      </c>
      <c r="P29" s="15">
        <v>0.60451580000000005</v>
      </c>
      <c r="Q29" s="15">
        <v>0.99721420000000005</v>
      </c>
      <c r="R29" s="15">
        <v>7.2786863333333232</v>
      </c>
      <c r="S29" s="15">
        <v>0.27267212499999999</v>
      </c>
      <c r="U29" s="58" t="s">
        <v>69</v>
      </c>
      <c r="V29" s="58" t="s">
        <v>29</v>
      </c>
      <c r="W29" s="58">
        <v>3118.81833333333</v>
      </c>
      <c r="X29" s="58">
        <v>77607.661388888853</v>
      </c>
      <c r="Y29" s="58">
        <v>165.21</v>
      </c>
      <c r="Z29" s="58">
        <v>8.0233333333333299</v>
      </c>
      <c r="AA29" s="58">
        <v>4.7350000000000003</v>
      </c>
      <c r="AB29" s="58">
        <v>12.78</v>
      </c>
      <c r="AC29" s="58">
        <v>0.76333333333333298</v>
      </c>
      <c r="AD29" s="58">
        <v>45.746666666666698</v>
      </c>
      <c r="AE29" s="58">
        <v>1.4550000000000001</v>
      </c>
      <c r="AF29" s="58">
        <v>1.95</v>
      </c>
      <c r="AG29" s="58">
        <v>17.559999999999999</v>
      </c>
      <c r="AH29" s="58">
        <v>5.1283333333333303</v>
      </c>
      <c r="AI29" s="58">
        <v>0.77833333333333299</v>
      </c>
      <c r="AJ29" s="58">
        <v>0.88833333333333298</v>
      </c>
      <c r="AL29" s="17" t="s">
        <v>69</v>
      </c>
      <c r="AM29" s="17" t="s">
        <v>29</v>
      </c>
      <c r="AN29" s="26">
        <v>1209.4989866666701</v>
      </c>
      <c r="AO29" s="26">
        <v>625.32341666666696</v>
      </c>
      <c r="AP29" s="26">
        <v>5.173855494056486</v>
      </c>
      <c r="AQ29" s="26">
        <v>0</v>
      </c>
      <c r="AR29" s="26">
        <v>0</v>
      </c>
      <c r="AS29" s="26">
        <v>0.39358726152371215</v>
      </c>
      <c r="AT29" s="26">
        <v>19.499519621529359</v>
      </c>
      <c r="AU29" s="26">
        <v>0.57317239258977148</v>
      </c>
      <c r="AV29" s="26">
        <v>5.3341876818171512</v>
      </c>
      <c r="AW29" s="26">
        <v>45.366276583372297</v>
      </c>
      <c r="AX29" s="26">
        <v>0.55282106898895012</v>
      </c>
    </row>
    <row r="30" spans="1:50" x14ac:dyDescent="0.25">
      <c r="A30" s="4" t="s">
        <v>71</v>
      </c>
      <c r="B30" s="61" t="s">
        <v>25</v>
      </c>
      <c r="C30" s="4">
        <v>79.785942198914611</v>
      </c>
      <c r="D30" s="4">
        <v>24.172354431355398</v>
      </c>
      <c r="E30" s="4">
        <v>10.736201164237</v>
      </c>
      <c r="F30" s="4">
        <v>8.82627343197702</v>
      </c>
      <c r="G30" s="4">
        <v>2.2932000000000001</v>
      </c>
      <c r="I30" s="15" t="s">
        <v>71</v>
      </c>
      <c r="J30" s="59" t="s">
        <v>25</v>
      </c>
      <c r="K30" s="15">
        <v>1849.6483333333299</v>
      </c>
      <c r="L30" s="15">
        <v>3147.8443400000001</v>
      </c>
      <c r="M30" s="15">
        <v>60.002495000000074</v>
      </c>
      <c r="N30" s="15">
        <v>7.5671049999999926</v>
      </c>
      <c r="O30" s="15">
        <v>1.3362132</v>
      </c>
      <c r="P30" s="15">
        <v>25.541736733333302</v>
      </c>
      <c r="Q30" s="15">
        <v>19.471869833333322</v>
      </c>
      <c r="R30" s="15">
        <v>45.063821666666769</v>
      </c>
      <c r="S30" s="15">
        <v>35.799183514285687</v>
      </c>
      <c r="U30" s="58" t="s">
        <v>71</v>
      </c>
      <c r="V30" s="58" t="s">
        <v>25</v>
      </c>
      <c r="W30" s="58">
        <v>0</v>
      </c>
      <c r="X30" s="58">
        <v>2693.9630055555531</v>
      </c>
      <c r="Y30" s="58">
        <v>392.07</v>
      </c>
      <c r="Z30" s="58">
        <v>0.93</v>
      </c>
      <c r="AA30" s="58">
        <v>15.95</v>
      </c>
      <c r="AB30" s="58">
        <v>60.23</v>
      </c>
      <c r="AC30" s="58">
        <v>7.4583333333333304</v>
      </c>
      <c r="AD30" s="58">
        <v>0.72</v>
      </c>
      <c r="AE30" s="58">
        <v>6.8550000000000004</v>
      </c>
      <c r="AF30" s="58">
        <v>1.79</v>
      </c>
      <c r="AG30" s="58">
        <v>41.67</v>
      </c>
      <c r="AH30" s="58">
        <v>42.155000000000001</v>
      </c>
      <c r="AI30" s="58">
        <v>16.21</v>
      </c>
      <c r="AJ30" s="58">
        <v>30.0966666666667</v>
      </c>
      <c r="AL30" s="17" t="s">
        <v>71</v>
      </c>
      <c r="AM30" s="17" t="s">
        <v>25</v>
      </c>
      <c r="AN30" s="26">
        <v>14215.689400000001</v>
      </c>
      <c r="AO30" s="26">
        <v>1613.0895</v>
      </c>
      <c r="AP30" s="26">
        <v>278.77128948999678</v>
      </c>
      <c r="AQ30" s="26">
        <v>6.8910675321205321</v>
      </c>
      <c r="AR30" s="26">
        <v>3.0878543400425698</v>
      </c>
      <c r="AS30" s="26">
        <v>20.365670687141666</v>
      </c>
      <c r="AT30" s="26">
        <v>4.1864195577666248E-3</v>
      </c>
      <c r="AU30" s="26">
        <v>211.26471073682742</v>
      </c>
      <c r="AV30" s="26">
        <v>57.937968823994851</v>
      </c>
      <c r="AW30" s="26">
        <v>0.57774451154941997</v>
      </c>
      <c r="AX30" s="26">
        <v>140.24119411384342</v>
      </c>
    </row>
    <row r="31" spans="1:50" x14ac:dyDescent="0.25">
      <c r="A31" s="4" t="s">
        <v>72</v>
      </c>
      <c r="B31" s="61" t="s">
        <v>25</v>
      </c>
      <c r="C31" s="4">
        <v>2940.35</v>
      </c>
      <c r="D31" s="4">
        <v>1578.2549999999999</v>
      </c>
      <c r="E31" s="4">
        <v>82.844999999999999</v>
      </c>
      <c r="F31" s="4">
        <v>68.2</v>
      </c>
      <c r="G31" s="4">
        <v>992.88</v>
      </c>
      <c r="I31" s="15" t="s">
        <v>72</v>
      </c>
      <c r="J31" s="59" t="s">
        <v>25</v>
      </c>
      <c r="K31" s="15">
        <v>5172.2933333333303</v>
      </c>
      <c r="L31" s="15">
        <v>4162.065283333337</v>
      </c>
      <c r="M31" s="15">
        <v>1608.7232000000006</v>
      </c>
      <c r="N31" s="15">
        <v>76.13829999999993</v>
      </c>
      <c r="O31" s="15">
        <v>324.6992000000007</v>
      </c>
      <c r="P31" s="15">
        <v>1989.41325333333</v>
      </c>
      <c r="Q31" s="15">
        <v>39.135433333333232</v>
      </c>
      <c r="R31" s="15">
        <v>1141.5734499999999</v>
      </c>
      <c r="S31" s="15">
        <v>2851.3326364285713</v>
      </c>
      <c r="U31" s="58" t="s">
        <v>72</v>
      </c>
      <c r="V31" s="58" t="s">
        <v>25</v>
      </c>
      <c r="W31" s="58">
        <v>37986.048333333303</v>
      </c>
      <c r="X31" s="58">
        <v>47776.972588888857</v>
      </c>
      <c r="Y31" s="58">
        <v>145.66</v>
      </c>
      <c r="Z31" s="58">
        <v>0</v>
      </c>
      <c r="AA31" s="58">
        <v>143.15833333333299</v>
      </c>
      <c r="AB31" s="58">
        <v>1636.6083333333299</v>
      </c>
      <c r="AC31" s="58">
        <v>73.853333333333296</v>
      </c>
      <c r="AD31" s="58">
        <v>171.8</v>
      </c>
      <c r="AE31" s="58">
        <v>62.155000000000001</v>
      </c>
      <c r="AF31" s="58">
        <v>41.335000000000001</v>
      </c>
      <c r="AG31" s="58">
        <v>15.48</v>
      </c>
      <c r="AH31" s="58">
        <v>1040.4566666666699</v>
      </c>
      <c r="AI31" s="58">
        <v>45.168333333333301</v>
      </c>
      <c r="AJ31" s="58">
        <v>57.188333333333297</v>
      </c>
      <c r="AL31" s="17" t="s">
        <v>72</v>
      </c>
      <c r="AM31" s="17" t="s">
        <v>25</v>
      </c>
      <c r="AN31" s="26">
        <v>7532.2074666666695</v>
      </c>
      <c r="AO31" s="26">
        <v>19512.5938333333</v>
      </c>
      <c r="AP31" s="26">
        <v>1026.5216743167769</v>
      </c>
      <c r="AQ31" s="26">
        <v>78.631672248669602</v>
      </c>
      <c r="AR31" s="26">
        <v>178.12357300729153</v>
      </c>
      <c r="AS31" s="26">
        <v>728.43166401153439</v>
      </c>
      <c r="AT31" s="26">
        <v>49.88465444421746</v>
      </c>
      <c r="AU31" s="26">
        <v>3873.7958219029128</v>
      </c>
      <c r="AV31" s="26">
        <v>2713.0853246555757</v>
      </c>
      <c r="AW31" s="26">
        <v>108.97479231834551</v>
      </c>
      <c r="AX31" s="26">
        <v>2573.5605022042773</v>
      </c>
    </row>
    <row r="32" spans="1:50" ht="30" x14ac:dyDescent="0.25">
      <c r="A32" s="4" t="s">
        <v>74</v>
      </c>
      <c r="B32" s="61" t="s">
        <v>29</v>
      </c>
      <c r="C32" s="4">
        <v>2209.84446768516</v>
      </c>
      <c r="D32" s="4">
        <v>2942.2787059196003</v>
      </c>
      <c r="E32" s="4">
        <v>212.31962380444199</v>
      </c>
      <c r="F32" s="4">
        <v>4384.3893238185301</v>
      </c>
      <c r="G32" s="4">
        <v>3.0056764705882397</v>
      </c>
      <c r="I32" s="15" t="s">
        <v>74</v>
      </c>
      <c r="J32" s="59" t="s">
        <v>29</v>
      </c>
      <c r="K32" s="15">
        <v>14986.083333333299</v>
      </c>
      <c r="L32" s="15">
        <v>33074.863666666628</v>
      </c>
      <c r="M32" s="15">
        <v>3056.9420000000073</v>
      </c>
      <c r="N32" s="15">
        <v>76.373324999999994</v>
      </c>
      <c r="O32" s="15">
        <v>37.087610000000069</v>
      </c>
      <c r="P32" s="15">
        <v>2392.2315199999971</v>
      </c>
      <c r="Q32" s="15">
        <v>36.62783816666677</v>
      </c>
      <c r="R32" s="15">
        <v>1615.30925</v>
      </c>
      <c r="S32" s="15">
        <v>3300.6442228571464</v>
      </c>
      <c r="U32" s="58" t="s">
        <v>74</v>
      </c>
      <c r="V32" s="58" t="s">
        <v>29</v>
      </c>
      <c r="W32" s="58">
        <v>15774.9666666667</v>
      </c>
      <c r="X32" s="58">
        <v>14843.369597222192</v>
      </c>
      <c r="Y32" s="58">
        <v>0</v>
      </c>
      <c r="Z32" s="58">
        <v>0</v>
      </c>
      <c r="AA32" s="58">
        <v>869.88499999999999</v>
      </c>
      <c r="AB32" s="58">
        <v>3290.3416666666699</v>
      </c>
      <c r="AC32" s="58">
        <v>122.295</v>
      </c>
      <c r="AD32" s="58">
        <v>8.75</v>
      </c>
      <c r="AE32" s="58">
        <v>377.68</v>
      </c>
      <c r="AF32" s="58">
        <v>579.29</v>
      </c>
      <c r="AG32" s="58">
        <v>0</v>
      </c>
      <c r="AH32" s="58">
        <v>1158.21166666667</v>
      </c>
      <c r="AI32" s="58">
        <v>214.655</v>
      </c>
      <c r="AJ32" s="58">
        <v>197.48500000000001</v>
      </c>
      <c r="AL32" s="17" t="s">
        <v>74</v>
      </c>
      <c r="AM32" s="17" t="s">
        <v>29</v>
      </c>
      <c r="AN32" s="26">
        <v>18071.607546666699</v>
      </c>
      <c r="AO32" s="26">
        <v>1256.8187499999999</v>
      </c>
      <c r="AP32" s="26">
        <v>848.23765999836746</v>
      </c>
      <c r="AQ32" s="26">
        <v>239.12273324861522</v>
      </c>
      <c r="AR32" s="26">
        <v>628.58858733070008</v>
      </c>
      <c r="AS32" s="26">
        <v>687.89632846527616</v>
      </c>
      <c r="AT32" s="26">
        <v>3.89010195782868</v>
      </c>
      <c r="AU32" s="26">
        <v>149.05420939378271</v>
      </c>
      <c r="AV32" s="26">
        <v>2475.3542061427588</v>
      </c>
      <c r="AW32" s="26">
        <v>101.85670235094436</v>
      </c>
      <c r="AX32" s="26">
        <v>272.33163181502789</v>
      </c>
    </row>
    <row r="33" spans="1:50" x14ac:dyDescent="0.25">
      <c r="A33" s="4" t="s">
        <v>75</v>
      </c>
      <c r="B33" s="61" t="s">
        <v>25</v>
      </c>
      <c r="C33" s="4">
        <v>1935.8175250952002</v>
      </c>
      <c r="D33" s="4">
        <v>2331.88898863964</v>
      </c>
      <c r="E33" s="4">
        <v>141.95489616</v>
      </c>
      <c r="F33" s="4">
        <v>26.5571652211874</v>
      </c>
      <c r="G33" s="4">
        <v>408.943701539264</v>
      </c>
      <c r="I33" s="15" t="s">
        <v>75</v>
      </c>
      <c r="J33" s="59" t="s">
        <v>25</v>
      </c>
      <c r="K33" s="15">
        <v>22326.416666666701</v>
      </c>
      <c r="L33" s="15">
        <v>26787.59653333333</v>
      </c>
      <c r="M33" s="15">
        <v>2214.6201000000001</v>
      </c>
      <c r="N33" s="15">
        <v>85.551759999999931</v>
      </c>
      <c r="O33" s="15">
        <v>1200.1125500000007</v>
      </c>
      <c r="P33" s="15">
        <v>2070.4339413333332</v>
      </c>
      <c r="Q33" s="15">
        <v>22.675409833333322</v>
      </c>
      <c r="R33" s="15">
        <v>1341.4356166666676</v>
      </c>
      <c r="S33" s="15">
        <v>2981.5280521190443</v>
      </c>
      <c r="U33" s="58" t="s">
        <v>75</v>
      </c>
      <c r="V33" s="58" t="s">
        <v>25</v>
      </c>
      <c r="W33" s="58">
        <v>13128.3983333333</v>
      </c>
      <c r="X33" s="58">
        <v>11199.642147222192</v>
      </c>
      <c r="Y33" s="58">
        <v>655.68</v>
      </c>
      <c r="Z33" s="58">
        <v>49.73</v>
      </c>
      <c r="AA33" s="58">
        <v>120.966666666667</v>
      </c>
      <c r="AB33" s="58">
        <v>2518.41166666667</v>
      </c>
      <c r="AC33" s="58">
        <v>84.045000000000002</v>
      </c>
      <c r="AD33" s="58">
        <v>1537.2366666666701</v>
      </c>
      <c r="AE33" s="58">
        <v>48.795000000000002</v>
      </c>
      <c r="AF33" s="58">
        <v>7.3883333333333301</v>
      </c>
      <c r="AG33" s="58">
        <v>69.69</v>
      </c>
      <c r="AH33" s="58">
        <v>1481.42166666667</v>
      </c>
      <c r="AI33" s="58">
        <v>31.061666666666699</v>
      </c>
      <c r="AJ33" s="58">
        <v>29.114999999999998</v>
      </c>
      <c r="AL33" s="17" t="s">
        <v>75</v>
      </c>
      <c r="AM33" s="17" t="s">
        <v>25</v>
      </c>
      <c r="AN33" s="26">
        <v>5972.9529933333306</v>
      </c>
      <c r="AO33" s="26">
        <v>9510.9208333333299</v>
      </c>
      <c r="AP33" s="26">
        <v>2846.4782672046408</v>
      </c>
      <c r="AQ33" s="26">
        <v>0</v>
      </c>
      <c r="AR33" s="26">
        <v>106.33390465679074</v>
      </c>
      <c r="AS33" s="26">
        <v>986.66428825463629</v>
      </c>
      <c r="AT33" s="26">
        <v>79.840317279559571</v>
      </c>
      <c r="AU33" s="26">
        <v>3397.6192938889399</v>
      </c>
      <c r="AV33" s="26">
        <v>3783.0510534412115</v>
      </c>
      <c r="AW33" s="26">
        <v>167.92486189115894</v>
      </c>
      <c r="AX33" s="26">
        <v>2211.6473131426897</v>
      </c>
    </row>
    <row r="34" spans="1:50" x14ac:dyDescent="0.25">
      <c r="A34" s="4" t="s">
        <v>76</v>
      </c>
      <c r="B34" s="61" t="s">
        <v>25</v>
      </c>
      <c r="C34" s="4">
        <v>353.58356900007698</v>
      </c>
      <c r="D34" s="4">
        <v>417.155327054792</v>
      </c>
      <c r="E34" s="4">
        <v>127.20574125</v>
      </c>
      <c r="F34" s="4">
        <v>49.325545494899096</v>
      </c>
      <c r="G34" s="4">
        <v>170.69809926875701</v>
      </c>
      <c r="I34" s="15" t="s">
        <v>76</v>
      </c>
      <c r="J34" s="59" t="s">
        <v>25</v>
      </c>
      <c r="K34" s="15">
        <v>0</v>
      </c>
      <c r="L34" s="15">
        <v>20</v>
      </c>
      <c r="M34" s="15">
        <v>411.9888500000007</v>
      </c>
      <c r="N34" s="15">
        <v>21.921375000000001</v>
      </c>
      <c r="O34" s="15">
        <v>176.64723999999995</v>
      </c>
      <c r="P34" s="15">
        <v>285.64525640000033</v>
      </c>
      <c r="Q34" s="15">
        <v>34.15182166666677</v>
      </c>
      <c r="R34" s="15">
        <v>257.97419833333322</v>
      </c>
      <c r="S34" s="15">
        <v>410.98421998333362</v>
      </c>
      <c r="U34" s="58" t="s">
        <v>76</v>
      </c>
      <c r="V34" s="58" t="s">
        <v>25</v>
      </c>
      <c r="W34" s="58">
        <v>1683.8433333333301</v>
      </c>
      <c r="X34" s="58">
        <v>2417.3838027777715</v>
      </c>
      <c r="Y34" s="58">
        <v>0</v>
      </c>
      <c r="Z34" s="58">
        <v>6.3333333333333297E-2</v>
      </c>
      <c r="AA34" s="58">
        <v>30.393333333333299</v>
      </c>
      <c r="AB34" s="58">
        <v>439.875</v>
      </c>
      <c r="AC34" s="58">
        <v>21.421666666666699</v>
      </c>
      <c r="AD34" s="58">
        <v>99.61</v>
      </c>
      <c r="AE34" s="58">
        <v>13.1916666666667</v>
      </c>
      <c r="AF34" s="58">
        <v>4.87</v>
      </c>
      <c r="AG34" s="58">
        <v>0</v>
      </c>
      <c r="AH34" s="58">
        <v>252.345</v>
      </c>
      <c r="AI34" s="58">
        <v>26.79</v>
      </c>
      <c r="AJ34" s="58">
        <v>48.036666666666697</v>
      </c>
      <c r="AL34" s="17" t="s">
        <v>76</v>
      </c>
      <c r="AM34" s="17" t="s">
        <v>25</v>
      </c>
      <c r="AN34" s="26">
        <v>437.40867133333302</v>
      </c>
      <c r="AO34" s="26">
        <v>513.60283333333302</v>
      </c>
      <c r="AP34" s="26">
        <v>834.61459706314088</v>
      </c>
      <c r="AQ34" s="26">
        <v>0</v>
      </c>
      <c r="AR34" s="26">
        <v>17.479434606086727</v>
      </c>
      <c r="AS34" s="26">
        <v>169.22856993861481</v>
      </c>
      <c r="AT34" s="26">
        <v>314.30602453171008</v>
      </c>
      <c r="AU34" s="26">
        <v>316.11857689134888</v>
      </c>
      <c r="AV34" s="26">
        <v>579.47410023389818</v>
      </c>
      <c r="AW34" s="26">
        <v>105.10240942907321</v>
      </c>
      <c r="AX34" s="26">
        <v>229.97106457386943</v>
      </c>
    </row>
    <row r="35" spans="1:50" ht="30" x14ac:dyDescent="0.25">
      <c r="A35" s="4" t="s">
        <v>77</v>
      </c>
      <c r="B35" s="61" t="s">
        <v>29</v>
      </c>
      <c r="C35" s="4">
        <v>262.26000000000101</v>
      </c>
      <c r="D35" s="4">
        <v>265.52912158940001</v>
      </c>
      <c r="E35" s="4">
        <v>24.5211045372066</v>
      </c>
      <c r="F35" s="4">
        <v>6.4563647459830298</v>
      </c>
      <c r="G35" s="4">
        <v>439.92027720507497</v>
      </c>
      <c r="I35" s="15" t="s">
        <v>77</v>
      </c>
      <c r="J35" s="59" t="s">
        <v>29</v>
      </c>
      <c r="K35" s="15">
        <v>5173.415</v>
      </c>
      <c r="L35" s="15">
        <v>5780.4837333333371</v>
      </c>
      <c r="M35" s="15">
        <v>148.78241000000006</v>
      </c>
      <c r="N35" s="15">
        <v>10.776227000000006</v>
      </c>
      <c r="O35" s="15">
        <v>704.05055000000061</v>
      </c>
      <c r="P35" s="15">
        <v>86.227902133333401</v>
      </c>
      <c r="Q35" s="15">
        <v>5.0351284999999999</v>
      </c>
      <c r="R35" s="15">
        <v>1533.0925999999999</v>
      </c>
      <c r="S35" s="15">
        <v>90.307906857142797</v>
      </c>
      <c r="U35" s="58" t="s">
        <v>77</v>
      </c>
      <c r="V35" s="58" t="s">
        <v>29</v>
      </c>
      <c r="W35" s="58">
        <v>0</v>
      </c>
      <c r="X35" s="58">
        <v>2283.588663888886</v>
      </c>
      <c r="Y35" s="58">
        <v>3198.54</v>
      </c>
      <c r="Z35" s="58">
        <v>229.82333333333301</v>
      </c>
      <c r="AA35" s="58">
        <v>98.984999999999999</v>
      </c>
      <c r="AB35" s="58">
        <v>168.67333333333301</v>
      </c>
      <c r="AC35" s="58">
        <v>11.241666666666699</v>
      </c>
      <c r="AD35" s="58">
        <v>651.54833333333295</v>
      </c>
      <c r="AE35" s="58">
        <v>25.75</v>
      </c>
      <c r="AF35" s="58">
        <v>57.21</v>
      </c>
      <c r="AG35" s="58">
        <v>339.96</v>
      </c>
      <c r="AH35" s="58">
        <v>77.561666666666696</v>
      </c>
      <c r="AI35" s="58">
        <v>22.503333333333298</v>
      </c>
      <c r="AJ35" s="58">
        <v>10.883333333333301</v>
      </c>
      <c r="AL35" s="17" t="s">
        <v>77</v>
      </c>
      <c r="AM35" s="17" t="s">
        <v>29</v>
      </c>
      <c r="AN35" s="26">
        <v>5133.8471799999998</v>
      </c>
      <c r="AO35" s="26">
        <v>852.4477499999989</v>
      </c>
      <c r="AP35" s="26">
        <v>21.512006457059492</v>
      </c>
      <c r="AQ35" s="26">
        <v>13.079582051807705</v>
      </c>
      <c r="AR35" s="26">
        <v>0.34104373847782643</v>
      </c>
      <c r="AS35" s="26">
        <v>33.26367885630178</v>
      </c>
      <c r="AT35" s="26">
        <v>171.59823088839656</v>
      </c>
      <c r="AU35" s="26">
        <v>4.166238867484739</v>
      </c>
      <c r="AV35" s="26">
        <v>92.967369402995871</v>
      </c>
      <c r="AW35" s="26">
        <v>1373.0530850663802</v>
      </c>
      <c r="AX35" s="26">
        <v>3.6982751417465622</v>
      </c>
    </row>
    <row r="36" spans="1:50" ht="30" x14ac:dyDescent="0.25">
      <c r="A36" s="4" t="s">
        <v>78</v>
      </c>
      <c r="B36" s="61" t="s">
        <v>29</v>
      </c>
      <c r="C36" s="4">
        <v>1205.9560278266399</v>
      </c>
      <c r="D36" s="4">
        <v>1612.3803492632401</v>
      </c>
      <c r="E36" s="4">
        <v>387.07982040000002</v>
      </c>
      <c r="F36" s="4">
        <v>85.4810766969225</v>
      </c>
      <c r="G36" s="4">
        <v>564.77232000000004</v>
      </c>
      <c r="I36" s="15" t="s">
        <v>78</v>
      </c>
      <c r="J36" s="59" t="s">
        <v>29</v>
      </c>
      <c r="K36" s="15">
        <v>0</v>
      </c>
      <c r="L36" s="15">
        <v>3.7222233333333299</v>
      </c>
      <c r="M36" s="15">
        <v>2026.6224999999993</v>
      </c>
      <c r="N36" s="15">
        <v>84.345485000000082</v>
      </c>
      <c r="O36" s="15">
        <v>130.28414000000006</v>
      </c>
      <c r="P36" s="15">
        <v>25.118262399999999</v>
      </c>
      <c r="Q36" s="15">
        <v>91.568110000000004</v>
      </c>
      <c r="R36" s="15">
        <v>938.7569833333323</v>
      </c>
      <c r="S36" s="15">
        <v>12.54085957142857</v>
      </c>
      <c r="U36" s="58" t="s">
        <v>78</v>
      </c>
      <c r="V36" s="58" t="s">
        <v>29</v>
      </c>
      <c r="W36" s="58">
        <v>312.70666666666699</v>
      </c>
      <c r="X36" s="58">
        <v>28657.349111111049</v>
      </c>
      <c r="Y36" s="58">
        <v>0</v>
      </c>
      <c r="Z36" s="58">
        <v>0</v>
      </c>
      <c r="AA36" s="58">
        <v>7.1666666666666698E-2</v>
      </c>
      <c r="AB36" s="58">
        <v>2252.16</v>
      </c>
      <c r="AC36" s="58">
        <v>84.081666666666706</v>
      </c>
      <c r="AD36" s="58">
        <v>123.08499999999999</v>
      </c>
      <c r="AE36" s="58">
        <v>0.03</v>
      </c>
      <c r="AF36" s="58">
        <v>40.229999999999997</v>
      </c>
      <c r="AG36" s="58">
        <v>0</v>
      </c>
      <c r="AH36" s="58">
        <v>880.68333333333305</v>
      </c>
      <c r="AI36" s="58">
        <v>79.853333333333296</v>
      </c>
      <c r="AJ36" s="58">
        <v>80.504999999999995</v>
      </c>
      <c r="AL36" s="17" t="s">
        <v>78</v>
      </c>
      <c r="AM36" s="17" t="s">
        <v>29</v>
      </c>
      <c r="AN36" s="26">
        <v>355.78823133333299</v>
      </c>
      <c r="AO36" s="26">
        <v>951.56599999999901</v>
      </c>
      <c r="AP36" s="26">
        <v>19.049330853432892</v>
      </c>
      <c r="AQ36" s="26">
        <v>0</v>
      </c>
      <c r="AR36" s="26">
        <v>72.069496990001412</v>
      </c>
      <c r="AS36" s="26">
        <v>1028.1747283387108</v>
      </c>
      <c r="AT36" s="26">
        <v>12.777807031680959</v>
      </c>
      <c r="AU36" s="26">
        <v>4.7130801496448127</v>
      </c>
      <c r="AV36" s="26">
        <v>944.8184904897721</v>
      </c>
      <c r="AW36" s="26">
        <v>107.72156239324582</v>
      </c>
      <c r="AX36" s="26">
        <v>10.989073006067947</v>
      </c>
    </row>
    <row r="37" spans="1:50" ht="30" x14ac:dyDescent="0.25">
      <c r="A37" s="4" t="s">
        <v>79</v>
      </c>
      <c r="B37" s="61" t="s">
        <v>29</v>
      </c>
      <c r="C37" s="4">
        <v>1914.7988970926999</v>
      </c>
      <c r="D37" s="4">
        <v>2614.9346047076997</v>
      </c>
      <c r="E37" s="4">
        <v>125.51854203667101</v>
      </c>
      <c r="F37" s="4">
        <v>1.01160041418382</v>
      </c>
      <c r="G37" s="4">
        <v>9.0749093518658395</v>
      </c>
      <c r="I37" s="15" t="s">
        <v>79</v>
      </c>
      <c r="J37" s="59" t="s">
        <v>29</v>
      </c>
      <c r="K37" s="15">
        <v>1576.1283333333299</v>
      </c>
      <c r="L37" s="15">
        <v>1408.3333333333301</v>
      </c>
      <c r="M37" s="15">
        <v>3054.5969999999998</v>
      </c>
      <c r="N37" s="15">
        <v>75.229874999999993</v>
      </c>
      <c r="O37" s="15">
        <v>11.936133999999994</v>
      </c>
      <c r="P37" s="15">
        <v>202.26178000000027</v>
      </c>
      <c r="Q37" s="15">
        <v>52.299118333333233</v>
      </c>
      <c r="R37" s="15">
        <v>1866.0134833333323</v>
      </c>
      <c r="S37" s="15">
        <v>242.07646833333351</v>
      </c>
      <c r="U37" s="58" t="s">
        <v>79</v>
      </c>
      <c r="V37" s="58" t="s">
        <v>29</v>
      </c>
      <c r="W37" s="58">
        <v>30111.528333333299</v>
      </c>
      <c r="X37" s="58">
        <v>9011.9150000000009</v>
      </c>
      <c r="Y37" s="58">
        <v>0</v>
      </c>
      <c r="Z37" s="58">
        <v>0</v>
      </c>
      <c r="AA37" s="58">
        <v>298.70999999999998</v>
      </c>
      <c r="AB37" s="58">
        <v>2807.95</v>
      </c>
      <c r="AC37" s="58">
        <v>75.471666666666707</v>
      </c>
      <c r="AD37" s="58">
        <v>2.8149999999999999</v>
      </c>
      <c r="AE37" s="58">
        <v>129.691666666667</v>
      </c>
      <c r="AF37" s="58">
        <v>386.58333333333297</v>
      </c>
      <c r="AG37" s="58">
        <v>0</v>
      </c>
      <c r="AH37" s="58">
        <v>897.22833333333301</v>
      </c>
      <c r="AI37" s="58">
        <v>127.246666666667</v>
      </c>
      <c r="AJ37" s="58">
        <v>62.796666666666702</v>
      </c>
      <c r="AL37" s="17" t="s">
        <v>79</v>
      </c>
      <c r="AM37" s="17" t="s">
        <v>29</v>
      </c>
      <c r="AN37" s="26">
        <v>5147.4112066666694</v>
      </c>
      <c r="AO37" s="26">
        <v>5896.5078333333304</v>
      </c>
      <c r="AP37" s="26">
        <v>881.1512669715911</v>
      </c>
      <c r="AQ37" s="26">
        <v>603.270551753066</v>
      </c>
      <c r="AR37" s="26">
        <v>256.41723521711236</v>
      </c>
      <c r="AS37" s="26">
        <v>402.94146116667076</v>
      </c>
      <c r="AT37" s="26">
        <v>2.8458497659774129</v>
      </c>
      <c r="AU37" s="26">
        <v>118.34774906129492</v>
      </c>
      <c r="AV37" s="26">
        <v>1496.5864499883633</v>
      </c>
      <c r="AW37" s="26">
        <v>46.322490452416766</v>
      </c>
      <c r="AX37" s="26">
        <v>190.11046202716295</v>
      </c>
    </row>
    <row r="38" spans="1:50" x14ac:dyDescent="0.25">
      <c r="A38" s="4" t="s">
        <v>80</v>
      </c>
      <c r="B38" s="61" t="s">
        <v>32</v>
      </c>
      <c r="C38" s="4">
        <v>44043.8461538462</v>
      </c>
      <c r="D38" s="4">
        <v>203897.561538462</v>
      </c>
      <c r="E38" s="4">
        <v>8455.7307692307713</v>
      </c>
      <c r="F38" s="4">
        <v>121.496153846154</v>
      </c>
      <c r="G38" s="4">
        <v>73203.677472535011</v>
      </c>
      <c r="I38" s="15" t="s">
        <v>80</v>
      </c>
      <c r="J38" s="59" t="s">
        <v>32</v>
      </c>
      <c r="K38" s="15">
        <v>23133.516666666699</v>
      </c>
      <c r="L38" s="15">
        <v>15992.257150000001</v>
      </c>
      <c r="M38" s="15">
        <v>264441.45</v>
      </c>
      <c r="N38" s="15">
        <v>23123.730000000003</v>
      </c>
      <c r="O38" s="15">
        <v>81343.604999999996</v>
      </c>
      <c r="P38" s="15">
        <v>7267.6412666666629</v>
      </c>
      <c r="Q38" s="15">
        <v>2363.4286333333321</v>
      </c>
      <c r="R38" s="15">
        <v>121181.48000000001</v>
      </c>
      <c r="S38" s="15">
        <v>4115.59476428572</v>
      </c>
      <c r="U38" s="58" t="s">
        <v>80</v>
      </c>
      <c r="V38" s="58" t="s">
        <v>32</v>
      </c>
      <c r="W38" s="58">
        <v>452.67</v>
      </c>
      <c r="X38" s="58">
        <v>280540.47850277717</v>
      </c>
      <c r="Y38" s="58">
        <v>8483.94</v>
      </c>
      <c r="Z38" s="58">
        <v>0.74</v>
      </c>
      <c r="AA38" s="58">
        <v>637.90499999999997</v>
      </c>
      <c r="AB38" s="58">
        <v>263701.373333333</v>
      </c>
      <c r="AC38" s="58">
        <v>22676.86</v>
      </c>
      <c r="AD38" s="58">
        <v>95670.595000000001</v>
      </c>
      <c r="AE38" s="58">
        <v>276.90833333333302</v>
      </c>
      <c r="AF38" s="58">
        <v>55383.34</v>
      </c>
      <c r="AG38" s="58">
        <v>901.72</v>
      </c>
      <c r="AH38" s="58">
        <v>46641.358333333301</v>
      </c>
      <c r="AI38" s="58">
        <v>9672.7133333333295</v>
      </c>
      <c r="AJ38" s="58">
        <v>4056.0266666666698</v>
      </c>
      <c r="AL38" s="17" t="s">
        <v>80</v>
      </c>
      <c r="AM38" s="17" t="s">
        <v>32</v>
      </c>
      <c r="AN38" s="26">
        <v>66846.719089333303</v>
      </c>
      <c r="AO38" s="26">
        <v>240970.085583334</v>
      </c>
      <c r="AP38" s="26">
        <v>4142.0548331131085</v>
      </c>
      <c r="AQ38" s="26">
        <v>123.75372486984949</v>
      </c>
      <c r="AR38" s="26">
        <v>50680.019459101313</v>
      </c>
      <c r="AS38" s="26">
        <v>129638.23196342522</v>
      </c>
      <c r="AT38" s="26">
        <v>68774.476229745691</v>
      </c>
      <c r="AU38" s="26">
        <v>984.51158829848112</v>
      </c>
      <c r="AV38" s="26">
        <v>203878.1307352983</v>
      </c>
      <c r="AW38" s="26">
        <v>133112.2920621754</v>
      </c>
      <c r="AX38" s="26">
        <v>2613.8587552462418</v>
      </c>
    </row>
    <row r="39" spans="1:50" x14ac:dyDescent="0.25">
      <c r="A39" s="4" t="s">
        <v>81</v>
      </c>
      <c r="B39" s="61" t="s">
        <v>32</v>
      </c>
      <c r="C39" s="4">
        <v>26928.338788801699</v>
      </c>
      <c r="D39" s="4">
        <v>18337.306062981501</v>
      </c>
      <c r="E39" s="4">
        <v>2712.0128937300001</v>
      </c>
      <c r="F39" s="4">
        <v>3146.55083723804</v>
      </c>
      <c r="G39" s="4">
        <v>49478.688194087503</v>
      </c>
      <c r="I39" s="15" t="s">
        <v>81</v>
      </c>
      <c r="J39" s="59" t="s">
        <v>32</v>
      </c>
      <c r="K39" s="15">
        <v>614556.66666666698</v>
      </c>
      <c r="L39" s="15">
        <v>870933.30273333366</v>
      </c>
      <c r="M39" s="15">
        <v>20276.574500000006</v>
      </c>
      <c r="N39" s="15">
        <v>1901.4880499999999</v>
      </c>
      <c r="O39" s="15">
        <v>51147.810000000005</v>
      </c>
      <c r="P39" s="15">
        <v>12558.003733333331</v>
      </c>
      <c r="Q39" s="15">
        <v>3285.99845</v>
      </c>
      <c r="R39" s="15">
        <v>46247.401666666767</v>
      </c>
      <c r="S39" s="15">
        <v>12903.970173809519</v>
      </c>
      <c r="U39" s="58" t="s">
        <v>81</v>
      </c>
      <c r="V39" s="58" t="s">
        <v>32</v>
      </c>
      <c r="W39" s="58">
        <v>321673.373333333</v>
      </c>
      <c r="X39" s="58">
        <v>77856.915491666674</v>
      </c>
      <c r="Y39" s="58">
        <v>285366.73</v>
      </c>
      <c r="Z39" s="58">
        <v>14849.1716666667</v>
      </c>
      <c r="AA39" s="58">
        <v>7103.0916666666699</v>
      </c>
      <c r="AB39" s="58">
        <v>16014.303333333301</v>
      </c>
      <c r="AC39" s="58">
        <v>1862.3216666666699</v>
      </c>
      <c r="AD39" s="58">
        <v>51839.491666666698</v>
      </c>
      <c r="AE39" s="58">
        <v>1970.95</v>
      </c>
      <c r="AF39" s="58">
        <v>10338.313333333301</v>
      </c>
      <c r="AG39" s="58">
        <v>30348.65</v>
      </c>
      <c r="AH39" s="58">
        <v>5962.9566666666697</v>
      </c>
      <c r="AI39" s="58">
        <v>2212.7233333333302</v>
      </c>
      <c r="AJ39" s="58">
        <v>3312.1283333333299</v>
      </c>
      <c r="AL39" s="17" t="s">
        <v>81</v>
      </c>
      <c r="AM39" s="17" t="s">
        <v>32</v>
      </c>
      <c r="AN39" s="26">
        <v>350471.00469333399</v>
      </c>
      <c r="AO39" s="26">
        <v>6.7915833333333504</v>
      </c>
      <c r="AP39" s="26">
        <v>164590.31456889163</v>
      </c>
      <c r="AQ39" s="26">
        <v>4962.0717630712679</v>
      </c>
      <c r="AR39" s="26">
        <v>1750.2152926122546</v>
      </c>
      <c r="AS39" s="26">
        <v>5791.970861363212</v>
      </c>
      <c r="AT39" s="26">
        <v>13319.075219294946</v>
      </c>
      <c r="AU39" s="26">
        <v>10055.568454331444</v>
      </c>
      <c r="AV39" s="26">
        <v>12306.675034950418</v>
      </c>
      <c r="AW39" s="26">
        <v>82003.082365249487</v>
      </c>
      <c r="AX39" s="26">
        <v>54611.268794635056</v>
      </c>
    </row>
    <row r="40" spans="1:50" ht="30" x14ac:dyDescent="0.25">
      <c r="A40" s="4" t="s">
        <v>82</v>
      </c>
      <c r="B40" s="61" t="s">
        <v>29</v>
      </c>
      <c r="C40" s="4">
        <v>334.18802788896102</v>
      </c>
      <c r="D40" s="4">
        <v>663.03561270754801</v>
      </c>
      <c r="E40" s="4">
        <v>156.55340039379701</v>
      </c>
      <c r="F40" s="4">
        <v>1515.9836471651299</v>
      </c>
      <c r="G40" s="4">
        <v>4.03221E-2</v>
      </c>
      <c r="I40" s="15" t="s">
        <v>82</v>
      </c>
      <c r="J40" s="59" t="s">
        <v>29</v>
      </c>
      <c r="K40" s="15">
        <v>0</v>
      </c>
      <c r="L40" s="15">
        <v>93.888933333333298</v>
      </c>
      <c r="M40" s="15">
        <v>612.22559999999999</v>
      </c>
      <c r="N40" s="15">
        <v>18.485354999999998</v>
      </c>
      <c r="O40" s="15">
        <v>3.6547629999999935E-2</v>
      </c>
      <c r="P40" s="15">
        <v>17.095245999999999</v>
      </c>
      <c r="Q40" s="15">
        <v>12.815069333333323</v>
      </c>
      <c r="R40" s="15">
        <v>275.22451000000001</v>
      </c>
      <c r="S40" s="15">
        <v>7.7109436904761903</v>
      </c>
      <c r="U40" s="58" t="s">
        <v>82</v>
      </c>
      <c r="V40" s="58" t="s">
        <v>29</v>
      </c>
      <c r="W40" s="58">
        <v>178.34333333333299</v>
      </c>
      <c r="X40" s="58">
        <v>532.39055833333327</v>
      </c>
      <c r="Y40" s="58">
        <v>630.54999999999995</v>
      </c>
      <c r="Z40" s="58">
        <v>0.81166666666666698</v>
      </c>
      <c r="AA40" s="58">
        <v>2.06</v>
      </c>
      <c r="AB40" s="58">
        <v>531.46666666666704</v>
      </c>
      <c r="AC40" s="58">
        <v>19.989999999999998</v>
      </c>
      <c r="AD40" s="58">
        <v>2.8333333333333301E-2</v>
      </c>
      <c r="AE40" s="58">
        <v>0.83499999999999996</v>
      </c>
      <c r="AF40" s="58">
        <v>42.663333333333298</v>
      </c>
      <c r="AG40" s="58">
        <v>67.02</v>
      </c>
      <c r="AH40" s="58">
        <v>217.148333333333</v>
      </c>
      <c r="AI40" s="58">
        <v>25.366666666666699</v>
      </c>
      <c r="AJ40" s="58">
        <v>22.091666666666701</v>
      </c>
      <c r="AL40" s="17" t="s">
        <v>82</v>
      </c>
      <c r="AM40" s="17" t="s">
        <v>29</v>
      </c>
      <c r="AN40" s="26">
        <v>741.816826666667</v>
      </c>
      <c r="AO40" s="26">
        <v>3.8499999999999902E-2</v>
      </c>
      <c r="AP40" s="26">
        <v>6.277489502767251</v>
      </c>
      <c r="AQ40" s="26">
        <v>0</v>
      </c>
      <c r="AR40" s="26">
        <v>0</v>
      </c>
      <c r="AS40" s="26">
        <v>87.419802478855843</v>
      </c>
      <c r="AT40" s="26">
        <v>0</v>
      </c>
      <c r="AU40" s="26">
        <v>1.3970986507767924</v>
      </c>
      <c r="AV40" s="26">
        <v>397.78625080654189</v>
      </c>
      <c r="AW40" s="26">
        <v>0</v>
      </c>
      <c r="AX40" s="26">
        <v>2.7387655526638892</v>
      </c>
    </row>
    <row r="41" spans="1:50" x14ac:dyDescent="0.25">
      <c r="A41" s="4" t="s">
        <v>83</v>
      </c>
      <c r="B41" s="61" t="s">
        <v>25</v>
      </c>
      <c r="C41" s="4">
        <v>9417.6041682366995</v>
      </c>
      <c r="D41" s="4">
        <v>11623.2167381118</v>
      </c>
      <c r="E41" s="4">
        <v>550.107173085515</v>
      </c>
      <c r="F41" s="4">
        <v>13.4740570242804</v>
      </c>
      <c r="G41" s="4">
        <v>85.399363636363603</v>
      </c>
      <c r="I41" s="15" t="s">
        <v>83</v>
      </c>
      <c r="J41" s="59" t="s">
        <v>25</v>
      </c>
      <c r="K41" s="15">
        <v>0</v>
      </c>
      <c r="L41" s="15">
        <v>3388.8883333333301</v>
      </c>
      <c r="M41" s="15">
        <v>12962.25</v>
      </c>
      <c r="N41" s="15">
        <v>407.79864999999933</v>
      </c>
      <c r="O41" s="15">
        <v>35.63234499999993</v>
      </c>
      <c r="P41" s="15">
        <v>305.63409333333328</v>
      </c>
      <c r="Q41" s="15">
        <v>127.39165833333323</v>
      </c>
      <c r="R41" s="15">
        <v>7819.719000000001</v>
      </c>
      <c r="S41" s="15">
        <v>417.84371671428579</v>
      </c>
      <c r="U41" s="58" t="s">
        <v>83</v>
      </c>
      <c r="V41" s="58" t="s">
        <v>25</v>
      </c>
      <c r="W41" s="58">
        <v>6204.23</v>
      </c>
      <c r="X41" s="58">
        <v>19314.692772222192</v>
      </c>
      <c r="Y41" s="58">
        <v>262.39999999999998</v>
      </c>
      <c r="Z41" s="58">
        <v>116.441666666667</v>
      </c>
      <c r="AA41" s="58">
        <v>60.198333333333302</v>
      </c>
      <c r="AB41" s="58">
        <v>12571.934999999999</v>
      </c>
      <c r="AC41" s="58">
        <v>382.52499999999998</v>
      </c>
      <c r="AD41" s="58">
        <v>19.606666666666701</v>
      </c>
      <c r="AE41" s="58">
        <v>17.408333333333299</v>
      </c>
      <c r="AF41" s="58">
        <v>339.33499999999998</v>
      </c>
      <c r="AG41" s="58">
        <v>41.85</v>
      </c>
      <c r="AH41" s="58">
        <v>6843.5616666666701</v>
      </c>
      <c r="AI41" s="58">
        <v>195.49166666666699</v>
      </c>
      <c r="AJ41" s="58">
        <v>140.44333333333299</v>
      </c>
      <c r="AL41" s="17" t="s">
        <v>83</v>
      </c>
      <c r="AM41" s="17" t="s">
        <v>25</v>
      </c>
      <c r="AN41" s="26">
        <v>7285.0704813333305</v>
      </c>
      <c r="AO41" s="26">
        <v>24481.636666666702</v>
      </c>
      <c r="AP41" s="26">
        <v>392.61568707786125</v>
      </c>
      <c r="AQ41" s="26">
        <v>72.693033433720814</v>
      </c>
      <c r="AR41" s="26">
        <v>105.75445127716705</v>
      </c>
      <c r="AS41" s="26">
        <v>4697.0864803772392</v>
      </c>
      <c r="AT41" s="26">
        <v>0.94128704707136535</v>
      </c>
      <c r="AU41" s="26">
        <v>153.40093782650797</v>
      </c>
      <c r="AV41" s="26">
        <v>11344.331559562688</v>
      </c>
      <c r="AW41" s="26">
        <v>17.740741205025973</v>
      </c>
      <c r="AX41" s="26">
        <v>143.935581560976</v>
      </c>
    </row>
    <row r="42" spans="1:50" x14ac:dyDescent="0.25">
      <c r="A42" s="4" t="s">
        <v>84</v>
      </c>
      <c r="B42" s="61" t="s">
        <v>32</v>
      </c>
      <c r="C42" s="4">
        <v>992.76237166498606</v>
      </c>
      <c r="D42" s="4">
        <v>2404.0608511279302</v>
      </c>
      <c r="E42" s="4">
        <v>359.013915939409</v>
      </c>
      <c r="F42" s="4">
        <v>451.05019843857303</v>
      </c>
      <c r="G42" s="4">
        <v>3735.6837723358399</v>
      </c>
      <c r="I42" s="15" t="s">
        <v>84</v>
      </c>
      <c r="J42" s="59" t="s">
        <v>32</v>
      </c>
      <c r="K42" s="15">
        <v>11409.550000000001</v>
      </c>
      <c r="L42" s="15">
        <v>18279.235386666667</v>
      </c>
      <c r="M42" s="15">
        <v>2514.7395000000001</v>
      </c>
      <c r="N42" s="15">
        <v>282.65370000000001</v>
      </c>
      <c r="O42" s="15">
        <v>2255.3023499999999</v>
      </c>
      <c r="P42" s="15">
        <v>1984.3424533333334</v>
      </c>
      <c r="Q42" s="15">
        <v>432.52853333333337</v>
      </c>
      <c r="R42" s="15">
        <v>713.11004999999989</v>
      </c>
      <c r="S42" s="15">
        <v>2638.8738042857144</v>
      </c>
      <c r="U42" s="58" t="s">
        <v>84</v>
      </c>
      <c r="V42" s="58" t="s">
        <v>32</v>
      </c>
      <c r="W42" s="58">
        <v>25226.875</v>
      </c>
      <c r="X42" s="58">
        <v>10119.892444444447</v>
      </c>
      <c r="Y42" s="58">
        <v>0</v>
      </c>
      <c r="Z42" s="58">
        <v>0</v>
      </c>
      <c r="AA42" s="58">
        <v>1240.6366666666668</v>
      </c>
      <c r="AB42" s="58">
        <v>2541.5066666666667</v>
      </c>
      <c r="AC42" s="58">
        <v>265.68666666666667</v>
      </c>
      <c r="AD42" s="58">
        <v>1536.0649999999998</v>
      </c>
      <c r="AE42" s="58">
        <v>538.65333333333331</v>
      </c>
      <c r="AF42" s="58">
        <v>23.015000000000001</v>
      </c>
      <c r="AG42" s="58">
        <v>0</v>
      </c>
      <c r="AH42" s="58">
        <v>539.66500000000008</v>
      </c>
      <c r="AI42" s="58">
        <v>189.80833333333331</v>
      </c>
      <c r="AJ42" s="58">
        <v>480.90499999999997</v>
      </c>
      <c r="AL42" s="17" t="s">
        <v>84</v>
      </c>
      <c r="AM42" s="17" t="s">
        <v>32</v>
      </c>
      <c r="AN42" s="26">
        <v>51352.659746666701</v>
      </c>
      <c r="AO42" s="26">
        <v>0</v>
      </c>
      <c r="AP42" s="26">
        <v>1742.8351620553171</v>
      </c>
      <c r="AQ42" s="26">
        <v>83.149224866777374</v>
      </c>
      <c r="AR42" s="26">
        <v>39.322218627223457</v>
      </c>
      <c r="AS42" s="26">
        <v>1216.5842899248125</v>
      </c>
      <c r="AT42" s="26">
        <v>374.0887042184703</v>
      </c>
      <c r="AU42" s="26">
        <v>260.67029688096983</v>
      </c>
      <c r="AV42" s="26">
        <v>1801.9473249398616</v>
      </c>
      <c r="AW42" s="26">
        <v>1051.9244143882718</v>
      </c>
      <c r="AX42" s="26">
        <v>265.22779283442156</v>
      </c>
    </row>
    <row r="43" spans="1:50" x14ac:dyDescent="0.25">
      <c r="A43" s="4" t="s">
        <v>85</v>
      </c>
      <c r="B43" s="61" t="s">
        <v>25</v>
      </c>
      <c r="C43" s="4">
        <v>607.73154033178798</v>
      </c>
      <c r="D43" s="4">
        <v>775.29923831893598</v>
      </c>
      <c r="E43" s="4">
        <v>175.232662352337</v>
      </c>
      <c r="F43" s="4">
        <v>5.6085250249536207</v>
      </c>
      <c r="G43" s="4">
        <v>0</v>
      </c>
      <c r="I43" s="15" t="s">
        <v>85</v>
      </c>
      <c r="J43" s="59" t="s">
        <v>25</v>
      </c>
      <c r="K43" s="15">
        <v>0</v>
      </c>
      <c r="L43" s="15">
        <v>52.7916666666667</v>
      </c>
      <c r="M43" s="15">
        <v>608.34234999999933</v>
      </c>
      <c r="N43" s="15">
        <v>13.033622000000006</v>
      </c>
      <c r="O43" s="15">
        <v>0</v>
      </c>
      <c r="P43" s="15">
        <v>1.1363328666666701</v>
      </c>
      <c r="Q43" s="15">
        <v>10.113460666666677</v>
      </c>
      <c r="R43" s="15">
        <v>341.33976000000001</v>
      </c>
      <c r="S43" s="15">
        <v>0.51255255333333305</v>
      </c>
      <c r="U43" s="58" t="s">
        <v>85</v>
      </c>
      <c r="V43" s="58" t="s">
        <v>25</v>
      </c>
      <c r="W43" s="58">
        <v>4.125</v>
      </c>
      <c r="X43" s="58">
        <v>2088.975625</v>
      </c>
      <c r="Y43" s="58">
        <v>0</v>
      </c>
      <c r="Z43" s="58">
        <v>0.24833333333333299</v>
      </c>
      <c r="AA43" s="58">
        <v>1.44</v>
      </c>
      <c r="AB43" s="58">
        <v>747.05833333333305</v>
      </c>
      <c r="AC43" s="58">
        <v>10.494999999999999</v>
      </c>
      <c r="AD43" s="58"/>
      <c r="AE43" s="58">
        <v>0.60666666666666702</v>
      </c>
      <c r="AF43" s="58">
        <v>20.29</v>
      </c>
      <c r="AG43" s="58">
        <v>0</v>
      </c>
      <c r="AH43" s="58">
        <v>427.02833333333302</v>
      </c>
      <c r="AI43" s="58">
        <v>14.3083333333333</v>
      </c>
      <c r="AJ43" s="58">
        <v>19.8266666666667</v>
      </c>
      <c r="AL43" s="17" t="s">
        <v>85</v>
      </c>
      <c r="AM43" s="17" t="s">
        <v>25</v>
      </c>
      <c r="AN43" s="26">
        <v>280.74764666666704</v>
      </c>
      <c r="AO43" s="26">
        <v>1534.4495833333299</v>
      </c>
      <c r="AP43" s="26">
        <v>209.49548155582372</v>
      </c>
      <c r="AQ43" s="26">
        <v>0</v>
      </c>
      <c r="AR43" s="26">
        <v>96.24659327129136</v>
      </c>
      <c r="AS43" s="26">
        <v>169.37725192305751</v>
      </c>
      <c r="AT43" s="26">
        <v>0</v>
      </c>
      <c r="AU43" s="26">
        <v>92.859211278699874</v>
      </c>
      <c r="AV43" s="26">
        <v>898.39643587258672</v>
      </c>
      <c r="AW43" s="26">
        <v>0</v>
      </c>
      <c r="AX43" s="26">
        <v>68.406626964077219</v>
      </c>
    </row>
    <row r="44" spans="1:50" x14ac:dyDescent="0.25">
      <c r="A44" s="4" t="s">
        <v>86</v>
      </c>
      <c r="B44" s="61" t="s">
        <v>25</v>
      </c>
      <c r="C44" s="4">
        <v>100.890779961582</v>
      </c>
      <c r="D44" s="4">
        <v>73.048500000000004</v>
      </c>
      <c r="E44" s="4">
        <v>43.6464</v>
      </c>
      <c r="F44" s="4">
        <v>18.355006499704299</v>
      </c>
      <c r="G44" s="4">
        <v>40.200384465150002</v>
      </c>
      <c r="I44" s="15" t="s">
        <v>86</v>
      </c>
      <c r="J44" s="59" t="s">
        <v>25</v>
      </c>
      <c r="K44" s="15">
        <v>22.42</v>
      </c>
      <c r="L44" s="15">
        <v>186.66290041666664</v>
      </c>
      <c r="M44" s="15">
        <v>72.780540000000002</v>
      </c>
      <c r="N44" s="15">
        <v>7.0264319999999998</v>
      </c>
      <c r="O44" s="15">
        <v>31.667999999999999</v>
      </c>
      <c r="P44" s="15">
        <v>83.133035999999976</v>
      </c>
      <c r="Q44" s="15">
        <v>12.607136833333323</v>
      </c>
      <c r="R44" s="15">
        <v>60.351419999999997</v>
      </c>
      <c r="S44" s="15">
        <v>116.09450872380914</v>
      </c>
      <c r="U44" s="58" t="s">
        <v>86</v>
      </c>
      <c r="V44" s="58" t="s">
        <v>25</v>
      </c>
      <c r="W44" s="58">
        <v>14863.583333333299</v>
      </c>
      <c r="X44" s="58">
        <v>5583.5325486111142</v>
      </c>
      <c r="Y44" s="58">
        <v>115.75</v>
      </c>
      <c r="Z44" s="58">
        <v>0</v>
      </c>
      <c r="AA44" s="58">
        <v>17.515000000000001</v>
      </c>
      <c r="AB44" s="58">
        <v>73.561666666666696</v>
      </c>
      <c r="AC44" s="58">
        <v>6.97</v>
      </c>
      <c r="AD44" s="58">
        <v>31.016666666666701</v>
      </c>
      <c r="AE44" s="58">
        <v>7.60666666666667</v>
      </c>
      <c r="AF44" s="58">
        <v>0</v>
      </c>
      <c r="AG44" s="58">
        <v>12.3</v>
      </c>
      <c r="AH44" s="58">
        <v>58.173333333333296</v>
      </c>
      <c r="AI44" s="58">
        <v>11.3166666666667</v>
      </c>
      <c r="AJ44" s="58">
        <v>19.246666666666702</v>
      </c>
      <c r="AL44" s="17" t="s">
        <v>86</v>
      </c>
      <c r="AM44" s="17" t="s">
        <v>25</v>
      </c>
      <c r="AN44" s="26">
        <v>7423.9486200000001</v>
      </c>
      <c r="AO44" s="26">
        <v>4515.2295833333301</v>
      </c>
      <c r="AP44" s="26">
        <v>13.212818610145318</v>
      </c>
      <c r="AQ44" s="26">
        <v>1.8728100950845756</v>
      </c>
      <c r="AR44" s="26">
        <v>1.1553908066882284</v>
      </c>
      <c r="AS44" s="26">
        <v>19.22430380840833</v>
      </c>
      <c r="AT44" s="26">
        <v>9.266697568893953</v>
      </c>
      <c r="AU44" s="26">
        <v>2.8759825676227209</v>
      </c>
      <c r="AV44" s="26">
        <v>72.562196006468582</v>
      </c>
      <c r="AW44" s="26">
        <v>43.729500624015287</v>
      </c>
      <c r="AX44" s="26">
        <v>2.4278720864111785</v>
      </c>
    </row>
    <row r="45" spans="1:50" x14ac:dyDescent="0.25">
      <c r="A45" s="4" t="s">
        <v>87</v>
      </c>
      <c r="B45" s="61" t="s">
        <v>25</v>
      </c>
      <c r="C45" s="4">
        <v>20354.083333333601</v>
      </c>
      <c r="D45" s="4">
        <v>4932.8028309653</v>
      </c>
      <c r="E45" s="4">
        <v>216.173733398938</v>
      </c>
      <c r="F45" s="4">
        <v>4639.1424647944095</v>
      </c>
      <c r="G45" s="4">
        <v>518.88728603324194</v>
      </c>
      <c r="I45" s="15" t="s">
        <v>87</v>
      </c>
      <c r="J45" s="59" t="s">
        <v>25</v>
      </c>
      <c r="K45" s="15">
        <v>10606.8883333333</v>
      </c>
      <c r="L45" s="15">
        <v>15158.642183333332</v>
      </c>
      <c r="M45" s="15">
        <v>6497.8025000000071</v>
      </c>
      <c r="N45" s="15">
        <v>240.28269999999932</v>
      </c>
      <c r="O45" s="15">
        <v>3993.5454999999929</v>
      </c>
      <c r="P45" s="15">
        <v>1930.1017913333333</v>
      </c>
      <c r="Q45" s="15">
        <v>195.90191666666675</v>
      </c>
      <c r="R45" s="15">
        <v>4471.6776666666774</v>
      </c>
      <c r="S45" s="15">
        <v>2770.8737107857196</v>
      </c>
      <c r="U45" s="58" t="s">
        <v>87</v>
      </c>
      <c r="V45" s="58" t="s">
        <v>25</v>
      </c>
      <c r="W45" s="58">
        <v>28632.5016666667</v>
      </c>
      <c r="X45" s="58">
        <v>9530.9436138888577</v>
      </c>
      <c r="Y45" s="58">
        <v>1320.94</v>
      </c>
      <c r="Z45" s="58">
        <v>332.31</v>
      </c>
      <c r="AA45" s="58">
        <v>270.40333333333302</v>
      </c>
      <c r="AB45" s="58">
        <v>6449.8916666666701</v>
      </c>
      <c r="AC45" s="58">
        <v>217.40833333333299</v>
      </c>
      <c r="AD45" s="58">
        <v>4549.4283333333296</v>
      </c>
      <c r="AE45" s="58">
        <v>92.493333333333297</v>
      </c>
      <c r="AF45" s="58">
        <v>19.251666666666701</v>
      </c>
      <c r="AG45" s="58">
        <v>140.4</v>
      </c>
      <c r="AH45" s="58">
        <v>3752.7950000000001</v>
      </c>
      <c r="AI45" s="58">
        <v>125.481666666667</v>
      </c>
      <c r="AJ45" s="58">
        <v>147.02666666666701</v>
      </c>
      <c r="AL45" s="17" t="s">
        <v>87</v>
      </c>
      <c r="AM45" s="17" t="s">
        <v>25</v>
      </c>
      <c r="AN45" s="26">
        <v>11567.721931333299</v>
      </c>
      <c r="AO45" s="26">
        <v>8880.3348333333397</v>
      </c>
      <c r="AP45" s="26">
        <v>3426.9480730248733</v>
      </c>
      <c r="AQ45" s="26">
        <v>163.7832497848724</v>
      </c>
      <c r="AR45" s="26">
        <v>22.583514839868869</v>
      </c>
      <c r="AS45" s="26">
        <v>3163.6685440593265</v>
      </c>
      <c r="AT45" s="26">
        <v>76.509189955130154</v>
      </c>
      <c r="AU45" s="26">
        <v>2974.2200859105046</v>
      </c>
      <c r="AV45" s="26">
        <v>6527.6102596457031</v>
      </c>
      <c r="AW45" s="26">
        <v>908.42237454681515</v>
      </c>
      <c r="AX45" s="26">
        <v>2004.8506077885618</v>
      </c>
    </row>
    <row r="46" spans="1:50" x14ac:dyDescent="0.25">
      <c r="A46" s="4" t="s">
        <v>88</v>
      </c>
      <c r="B46" s="61" t="s">
        <v>25</v>
      </c>
      <c r="C46" s="4">
        <v>6392.9749999999804</v>
      </c>
      <c r="D46" s="4">
        <v>754.85552087839608</v>
      </c>
      <c r="E46" s="4">
        <v>43.389462713498204</v>
      </c>
      <c r="F46" s="4">
        <v>83.395994615949903</v>
      </c>
      <c r="G46" s="4">
        <v>434.262460069653</v>
      </c>
      <c r="I46" s="15" t="s">
        <v>88</v>
      </c>
      <c r="J46" s="59" t="s">
        <v>25</v>
      </c>
      <c r="K46" s="15">
        <v>0</v>
      </c>
      <c r="L46" s="15">
        <v>1200</v>
      </c>
      <c r="M46" s="15">
        <v>912.09125000000063</v>
      </c>
      <c r="N46" s="15">
        <v>38.457125000000069</v>
      </c>
      <c r="O46" s="15">
        <v>129.47892999999993</v>
      </c>
      <c r="P46" s="15">
        <v>706.59806000000037</v>
      </c>
      <c r="Q46" s="15">
        <v>47.334054999999999</v>
      </c>
      <c r="R46" s="15">
        <v>1173.4213</v>
      </c>
      <c r="S46" s="15">
        <v>983.97832264285694</v>
      </c>
      <c r="U46" s="58" t="s">
        <v>88</v>
      </c>
      <c r="V46" s="58" t="s">
        <v>25</v>
      </c>
      <c r="W46" s="58">
        <v>7935.8433333333296</v>
      </c>
      <c r="X46" s="58">
        <v>4650.5918555555618</v>
      </c>
      <c r="Y46" s="58">
        <v>549.52</v>
      </c>
      <c r="Z46" s="58">
        <v>89.841666666666697</v>
      </c>
      <c r="AA46" s="58">
        <v>150.46833333333299</v>
      </c>
      <c r="AB46" s="58">
        <v>730.22166666666703</v>
      </c>
      <c r="AC46" s="58">
        <v>39.090000000000003</v>
      </c>
      <c r="AD46" s="58">
        <v>72.433333333333294</v>
      </c>
      <c r="AE46" s="58">
        <v>58.594999999999999</v>
      </c>
      <c r="AF46" s="58">
        <v>251.886666666667</v>
      </c>
      <c r="AG46" s="58">
        <v>58.41</v>
      </c>
      <c r="AH46" s="58">
        <v>479.84500000000003</v>
      </c>
      <c r="AI46" s="58">
        <v>43.59</v>
      </c>
      <c r="AJ46" s="58">
        <v>72.933333333333294</v>
      </c>
      <c r="AL46" s="17" t="s">
        <v>88</v>
      </c>
      <c r="AM46" s="17" t="s">
        <v>25</v>
      </c>
      <c r="AN46" s="26">
        <v>1877.27826</v>
      </c>
      <c r="AO46" s="26">
        <v>3293.0388333333303</v>
      </c>
      <c r="AP46" s="26">
        <v>3073.9088090150753</v>
      </c>
      <c r="AQ46" s="26">
        <v>0</v>
      </c>
      <c r="AR46" s="26">
        <v>267.6254758457668</v>
      </c>
      <c r="AS46" s="26">
        <v>389.91703970892962</v>
      </c>
      <c r="AT46" s="26">
        <v>4.4673520607469017</v>
      </c>
      <c r="AU46" s="26">
        <v>548.77031531653051</v>
      </c>
      <c r="AV46" s="26">
        <v>777.45075874073268</v>
      </c>
      <c r="AW46" s="26">
        <v>58.121885353498087</v>
      </c>
      <c r="AX46" s="26">
        <v>486.90931586871227</v>
      </c>
    </row>
    <row r="47" spans="1:50" x14ac:dyDescent="0.25">
      <c r="A47" s="4" t="s">
        <v>89</v>
      </c>
      <c r="B47" s="61" t="s">
        <v>32</v>
      </c>
      <c r="C47" s="4">
        <v>3768.2492416514101</v>
      </c>
      <c r="D47" s="4">
        <v>1542.84142536285</v>
      </c>
      <c r="E47" s="4">
        <v>672.75998244000004</v>
      </c>
      <c r="F47" s="4">
        <v>309.93812136704202</v>
      </c>
      <c r="G47" s="4">
        <v>5407.3360513803</v>
      </c>
      <c r="I47" s="15" t="s">
        <v>89</v>
      </c>
      <c r="J47" s="59" t="s">
        <v>32</v>
      </c>
      <c r="K47" s="15">
        <v>40291.550000000003</v>
      </c>
      <c r="L47" s="15">
        <v>59046.945350000002</v>
      </c>
      <c r="M47" s="15">
        <v>960.54384999999922</v>
      </c>
      <c r="N47" s="15">
        <v>408.19169999999997</v>
      </c>
      <c r="O47" s="15">
        <v>3466.1409999999933</v>
      </c>
      <c r="P47" s="15">
        <v>912.26170000000002</v>
      </c>
      <c r="Q47" s="15">
        <v>225.912655</v>
      </c>
      <c r="R47" s="15">
        <v>7041.9754999999996</v>
      </c>
      <c r="S47" s="15">
        <v>1093.91330452381</v>
      </c>
      <c r="U47" s="58" t="s">
        <v>89</v>
      </c>
      <c r="V47" s="58" t="s">
        <v>32</v>
      </c>
      <c r="W47" s="58">
        <v>77646.0683333333</v>
      </c>
      <c r="X47" s="58">
        <v>13493.575272222191</v>
      </c>
      <c r="Y47" s="58">
        <v>36508.54</v>
      </c>
      <c r="Z47" s="58">
        <v>563.745</v>
      </c>
      <c r="AA47" s="58">
        <v>354.96499999999997</v>
      </c>
      <c r="AB47" s="58">
        <v>1027.2550000000001</v>
      </c>
      <c r="AC47" s="58">
        <v>408.19833333333298</v>
      </c>
      <c r="AD47" s="58">
        <v>2554.625</v>
      </c>
      <c r="AE47" s="58">
        <v>111.86166666666701</v>
      </c>
      <c r="AF47" s="58">
        <v>2241.63666666667</v>
      </c>
      <c r="AG47" s="58">
        <v>3880.34</v>
      </c>
      <c r="AH47" s="58">
        <v>626.881666666667</v>
      </c>
      <c r="AI47" s="58">
        <v>351.558333333333</v>
      </c>
      <c r="AJ47" s="58">
        <v>358.613333333333</v>
      </c>
      <c r="AL47" s="17" t="s">
        <v>89</v>
      </c>
      <c r="AM47" s="17" t="s">
        <v>32</v>
      </c>
      <c r="AN47" s="26">
        <v>140030.92004</v>
      </c>
      <c r="AO47" s="26">
        <v>18144.662250000001</v>
      </c>
      <c r="AP47" s="26">
        <v>1772.4845359570679</v>
      </c>
      <c r="AQ47" s="26">
        <v>87.508457707008404</v>
      </c>
      <c r="AR47" s="26">
        <v>10.497089064672315</v>
      </c>
      <c r="AS47" s="26">
        <v>249.67955603613686</v>
      </c>
      <c r="AT47" s="26">
        <v>787.79528113808351</v>
      </c>
      <c r="AU47" s="26">
        <v>144.2877062318241</v>
      </c>
      <c r="AV47" s="26">
        <v>1052.7625078106569</v>
      </c>
      <c r="AW47" s="26">
        <v>3061.4859299916698</v>
      </c>
      <c r="AX47" s="26">
        <v>518.28985139150245</v>
      </c>
    </row>
    <row r="48" spans="1:50" x14ac:dyDescent="0.25">
      <c r="A48" s="4" t="s">
        <v>90</v>
      </c>
      <c r="B48" s="61" t="s">
        <v>25</v>
      </c>
      <c r="C48" s="4">
        <v>5074.1346811583699</v>
      </c>
      <c r="D48" s="4">
        <v>7590.42007658907</v>
      </c>
      <c r="E48" s="4">
        <v>393.67269763500002</v>
      </c>
      <c r="F48" s="4">
        <v>45.135181391120199</v>
      </c>
      <c r="G48" s="4">
        <v>1256.8683281891799</v>
      </c>
      <c r="I48" s="15" t="s">
        <v>90</v>
      </c>
      <c r="J48" s="59" t="s">
        <v>25</v>
      </c>
      <c r="K48" s="15">
        <v>6644.7266666666701</v>
      </c>
      <c r="L48" s="15">
        <v>6394.7152000000042</v>
      </c>
      <c r="M48" s="15">
        <v>7646.1314999999995</v>
      </c>
      <c r="N48" s="15">
        <v>297.1566500000007</v>
      </c>
      <c r="O48" s="15">
        <v>1092.1302000000001</v>
      </c>
      <c r="P48" s="15">
        <v>1605.5901773333333</v>
      </c>
      <c r="Q48" s="15">
        <v>44.535581666666772</v>
      </c>
      <c r="R48" s="15">
        <v>4387.6108333333232</v>
      </c>
      <c r="S48" s="15">
        <v>2297.951268119049</v>
      </c>
      <c r="U48" s="58" t="s">
        <v>90</v>
      </c>
      <c r="V48" s="58" t="s">
        <v>25</v>
      </c>
      <c r="W48" s="58">
        <v>8682.2483333333294</v>
      </c>
      <c r="X48" s="58">
        <v>4487.2535583333338</v>
      </c>
      <c r="Y48" s="58">
        <v>0</v>
      </c>
      <c r="Z48" s="58">
        <v>0</v>
      </c>
      <c r="AA48" s="58">
        <v>1027.1283333333299</v>
      </c>
      <c r="AB48" s="58">
        <v>7434.7766666666703</v>
      </c>
      <c r="AC48" s="58">
        <v>299.31833333333299</v>
      </c>
      <c r="AD48" s="58">
        <v>600.75333333333299</v>
      </c>
      <c r="AE48" s="58">
        <v>445.95166666666699</v>
      </c>
      <c r="AF48" s="58">
        <v>193.88333333333301</v>
      </c>
      <c r="AG48" s="58">
        <v>0</v>
      </c>
      <c r="AH48" s="58">
        <v>4145.6616666666696</v>
      </c>
      <c r="AI48" s="58">
        <v>75.165000000000006</v>
      </c>
      <c r="AJ48" s="58">
        <v>56.854999999999997</v>
      </c>
      <c r="AL48" s="17" t="s">
        <v>90</v>
      </c>
      <c r="AM48" s="17" t="s">
        <v>25</v>
      </c>
      <c r="AN48" s="26">
        <v>3512.61487133333</v>
      </c>
      <c r="AO48" s="26">
        <v>9266.4907500000008</v>
      </c>
      <c r="AP48" s="26">
        <v>3886.7198798474278</v>
      </c>
      <c r="AQ48" s="26">
        <v>0</v>
      </c>
      <c r="AR48" s="26">
        <v>103.26821834297674</v>
      </c>
      <c r="AS48" s="26">
        <v>3909.9723901331063</v>
      </c>
      <c r="AT48" s="26">
        <v>371.9538969625238</v>
      </c>
      <c r="AU48" s="26">
        <v>3604.7740428730758</v>
      </c>
      <c r="AV48" s="26">
        <v>7941.424679251797</v>
      </c>
      <c r="AW48" s="26">
        <v>1391.5322650795028</v>
      </c>
      <c r="AX48" s="26">
        <v>2632.6671598529397</v>
      </c>
    </row>
    <row r="49" spans="1:50" ht="30" x14ac:dyDescent="0.25">
      <c r="A49" s="4" t="s">
        <v>91</v>
      </c>
      <c r="B49" s="61" t="s">
        <v>29</v>
      </c>
      <c r="C49" s="4">
        <v>7444.9403161025102</v>
      </c>
      <c r="D49" s="4">
        <v>36774.309125419502</v>
      </c>
      <c r="E49" s="4">
        <v>1148.24462296976</v>
      </c>
      <c r="F49" s="4">
        <v>6.1044560524268494</v>
      </c>
      <c r="G49" s="4">
        <v>201.64872</v>
      </c>
      <c r="I49" s="15" t="s">
        <v>91</v>
      </c>
      <c r="J49" s="59" t="s">
        <v>29</v>
      </c>
      <c r="K49" s="15">
        <v>23273.083333333299</v>
      </c>
      <c r="L49" s="15">
        <v>25675.634950000032</v>
      </c>
      <c r="M49" s="15">
        <v>47145.594999999928</v>
      </c>
      <c r="N49" s="15">
        <v>4641.2309999999998</v>
      </c>
      <c r="O49" s="15">
        <v>152.71112499999992</v>
      </c>
      <c r="P49" s="15">
        <v>2638.5921333333299</v>
      </c>
      <c r="Q49" s="15">
        <v>1527.7104833333324</v>
      </c>
      <c r="R49" s="15">
        <v>24134.584999999999</v>
      </c>
      <c r="S49" s="15">
        <v>2931.5432247619028</v>
      </c>
      <c r="U49" s="58" t="s">
        <v>91</v>
      </c>
      <c r="V49" s="58" t="s">
        <v>29</v>
      </c>
      <c r="W49" s="58">
        <v>57283.496666666702</v>
      </c>
      <c r="X49" s="58">
        <v>35524.613024999999</v>
      </c>
      <c r="Y49" s="58">
        <v>0</v>
      </c>
      <c r="Z49" s="58">
        <v>0</v>
      </c>
      <c r="AA49" s="58">
        <v>1510.8050000000001</v>
      </c>
      <c r="AB49" s="58">
        <v>42930.474999999999</v>
      </c>
      <c r="AC49" s="58">
        <v>1547.2950000000001</v>
      </c>
      <c r="AD49" s="58">
        <v>147.715</v>
      </c>
      <c r="AE49" s="58">
        <v>664.15</v>
      </c>
      <c r="AF49" s="58">
        <v>5420.8733333333303</v>
      </c>
      <c r="AG49" s="58">
        <v>0</v>
      </c>
      <c r="AH49" s="58">
        <v>16306.535</v>
      </c>
      <c r="AI49" s="58">
        <v>1579.4683333333301</v>
      </c>
      <c r="AJ49" s="58">
        <v>1490.7633333333299</v>
      </c>
      <c r="AL49" s="17" t="s">
        <v>91</v>
      </c>
      <c r="AM49" s="17" t="s">
        <v>29</v>
      </c>
      <c r="AN49" s="26">
        <v>29239.819583333399</v>
      </c>
      <c r="AO49" s="26">
        <v>4819.6802500000003</v>
      </c>
      <c r="AP49" s="26">
        <v>15166.88434871631</v>
      </c>
      <c r="AQ49" s="26">
        <v>1139.3255619355355</v>
      </c>
      <c r="AR49" s="26">
        <v>37412.96242954849</v>
      </c>
      <c r="AS49" s="26">
        <v>13365.166485137026</v>
      </c>
      <c r="AT49" s="26">
        <v>21.790026409345003</v>
      </c>
      <c r="AU49" s="26">
        <v>1415.5440727283267</v>
      </c>
      <c r="AV49" s="26">
        <v>18702.75106182813</v>
      </c>
      <c r="AW49" s="26">
        <v>1183.3123429307666</v>
      </c>
      <c r="AX49" s="26">
        <v>1777.9840425581435</v>
      </c>
    </row>
    <row r="50" spans="1:50" x14ac:dyDescent="0.25">
      <c r="A50" s="4" t="s">
        <v>92</v>
      </c>
      <c r="B50" s="61" t="s">
        <v>25</v>
      </c>
      <c r="C50" s="4">
        <v>1305.07111921813</v>
      </c>
      <c r="D50" s="4">
        <v>289.48856325365</v>
      </c>
      <c r="E50" s="4">
        <v>14.55663527696</v>
      </c>
      <c r="F50" s="4">
        <v>36.297072588432897</v>
      </c>
      <c r="G50" s="4">
        <v>1603.91800378072</v>
      </c>
      <c r="I50" s="15" t="s">
        <v>92</v>
      </c>
      <c r="J50" s="59" t="s">
        <v>25</v>
      </c>
      <c r="K50" s="15">
        <v>10207.264999999999</v>
      </c>
      <c r="L50" s="15">
        <v>22386.073016666698</v>
      </c>
      <c r="M50" s="15">
        <v>1072.0191999999993</v>
      </c>
      <c r="N50" s="15">
        <v>45.819479999999999</v>
      </c>
      <c r="O50" s="15">
        <v>467.67384999999928</v>
      </c>
      <c r="P50" s="15">
        <v>5729.9528999999966</v>
      </c>
      <c r="Q50" s="15">
        <v>29.738573833333323</v>
      </c>
      <c r="R50" s="15">
        <v>925.0059</v>
      </c>
      <c r="S50" s="15">
        <v>8253.4826065476209</v>
      </c>
      <c r="U50" s="58" t="s">
        <v>92</v>
      </c>
      <c r="V50" s="58" t="s">
        <v>25</v>
      </c>
      <c r="W50" s="58">
        <v>35105.466666666704</v>
      </c>
      <c r="X50" s="58">
        <v>18333.537994444476</v>
      </c>
      <c r="Y50" s="58">
        <v>0</v>
      </c>
      <c r="Z50" s="58">
        <v>0</v>
      </c>
      <c r="AA50" s="58">
        <v>732.87166666666701</v>
      </c>
      <c r="AB50" s="58">
        <v>1327.25166666667</v>
      </c>
      <c r="AC50" s="58">
        <v>83.508333333333297</v>
      </c>
      <c r="AD50" s="58">
        <v>181.405</v>
      </c>
      <c r="AE50" s="58">
        <v>318.19333333333299</v>
      </c>
      <c r="AF50" s="58">
        <v>44.6933333333333</v>
      </c>
      <c r="AG50" s="58">
        <v>0</v>
      </c>
      <c r="AH50" s="58">
        <v>850.81</v>
      </c>
      <c r="AI50" s="58">
        <v>139.07666666666699</v>
      </c>
      <c r="AJ50" s="58">
        <v>244.708333333333</v>
      </c>
      <c r="AL50" s="17" t="s">
        <v>92</v>
      </c>
      <c r="AM50" s="17" t="s">
        <v>25</v>
      </c>
      <c r="AN50" s="26">
        <v>32401.92758</v>
      </c>
      <c r="AO50" s="26">
        <v>15121.652333333301</v>
      </c>
      <c r="AP50" s="26">
        <v>134753.48815754769</v>
      </c>
      <c r="AQ50" s="26">
        <v>247.084474589374</v>
      </c>
      <c r="AR50" s="26">
        <v>693.42788977648797</v>
      </c>
      <c r="AS50" s="26">
        <v>474.50257459731279</v>
      </c>
      <c r="AT50" s="26">
        <v>1.34373055540711</v>
      </c>
      <c r="AU50" s="26">
        <v>15683.651681741141</v>
      </c>
      <c r="AV50" s="26">
        <v>1111.8426492291842</v>
      </c>
      <c r="AW50" s="26">
        <v>17.771775258628487</v>
      </c>
      <c r="AX50" s="26">
        <v>15295.549758613673</v>
      </c>
    </row>
    <row r="51" spans="1:50" x14ac:dyDescent="0.25">
      <c r="A51" s="4" t="s">
        <v>93</v>
      </c>
      <c r="B51" s="61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I51" s="15" t="s">
        <v>93</v>
      </c>
      <c r="J51" s="59" t="s">
        <v>32</v>
      </c>
      <c r="K51" s="15">
        <v>312088.66666666698</v>
      </c>
      <c r="L51" s="15">
        <v>198208.88833333331</v>
      </c>
      <c r="M51" s="15">
        <v>15928.517499999994</v>
      </c>
      <c r="N51" s="15">
        <v>1766.4202500000001</v>
      </c>
      <c r="O51" s="15">
        <v>28578.864999999929</v>
      </c>
      <c r="P51" s="15">
        <v>3571.64546666666</v>
      </c>
      <c r="Q51" s="15">
        <v>2552.7626833333325</v>
      </c>
      <c r="R51" s="15">
        <v>5599.0081666666765</v>
      </c>
      <c r="S51" s="15">
        <v>2954.8681119047601</v>
      </c>
      <c r="U51" s="58" t="s">
        <v>93</v>
      </c>
      <c r="V51" s="58" t="s">
        <v>32</v>
      </c>
      <c r="W51" s="58">
        <v>68720.398333333302</v>
      </c>
      <c r="X51" s="58">
        <v>34538.341138888856</v>
      </c>
      <c r="Y51" s="58">
        <v>18258.439999999999</v>
      </c>
      <c r="Z51" s="58">
        <v>147.78833333333299</v>
      </c>
      <c r="AA51" s="58">
        <v>4162.7349999999997</v>
      </c>
      <c r="AB51" s="58">
        <v>15371.535</v>
      </c>
      <c r="AC51" s="58">
        <v>1511.89333333333</v>
      </c>
      <c r="AD51" s="58">
        <v>21658.15</v>
      </c>
      <c r="AE51" s="58">
        <v>1796.2716666666699</v>
      </c>
      <c r="AF51" s="58">
        <v>402.65333333333302</v>
      </c>
      <c r="AG51" s="58">
        <v>1940.61</v>
      </c>
      <c r="AH51" s="58">
        <v>3091.2550000000001</v>
      </c>
      <c r="AI51" s="58">
        <v>1113.95333333333</v>
      </c>
      <c r="AJ51" s="58">
        <v>2648.4766666666701</v>
      </c>
      <c r="AL51" s="17" t="s">
        <v>93</v>
      </c>
      <c r="AM51" s="17" t="s">
        <v>32</v>
      </c>
      <c r="AN51" s="26">
        <v>100981.34654666699</v>
      </c>
      <c r="AO51" s="26">
        <v>24217.9538333333</v>
      </c>
      <c r="AP51" s="26">
        <v>7368.5392651665225</v>
      </c>
      <c r="AQ51" s="26">
        <v>245.09626469215954</v>
      </c>
      <c r="AR51" s="26">
        <v>1312.1411972493793</v>
      </c>
      <c r="AS51" s="26">
        <v>5863.3353340662525</v>
      </c>
      <c r="AT51" s="26">
        <v>2724.5297814536616</v>
      </c>
      <c r="AU51" s="26">
        <v>1124.6079846486905</v>
      </c>
      <c r="AV51" s="26">
        <v>10827.615827151063</v>
      </c>
      <c r="AW51" s="26">
        <v>24526.492192034329</v>
      </c>
      <c r="AX51" s="26">
        <v>1316.7698692208887</v>
      </c>
    </row>
    <row r="52" spans="1:50" x14ac:dyDescent="0.25">
      <c r="A52" s="4" t="s">
        <v>94</v>
      </c>
      <c r="B52" s="61" t="s">
        <v>25</v>
      </c>
      <c r="C52" s="4">
        <v>1796.4490688144801</v>
      </c>
      <c r="D52" s="4">
        <v>7525.24056219251</v>
      </c>
      <c r="E52" s="4">
        <v>110.666065965</v>
      </c>
      <c r="F52" s="4">
        <v>246.943827532603</v>
      </c>
      <c r="G52" s="4">
        <v>0</v>
      </c>
      <c r="I52" s="15" t="s">
        <v>94</v>
      </c>
      <c r="J52" s="59" t="s">
        <v>25</v>
      </c>
      <c r="K52" s="15">
        <v>0</v>
      </c>
      <c r="L52" s="15">
        <v>40</v>
      </c>
      <c r="M52" s="15">
        <v>3276.6405</v>
      </c>
      <c r="N52" s="15">
        <v>78.210089999999994</v>
      </c>
      <c r="O52" s="15">
        <v>0</v>
      </c>
      <c r="P52" s="15">
        <v>1400.0119629999999</v>
      </c>
      <c r="Q52" s="15">
        <v>19.934296833333324</v>
      </c>
      <c r="R52" s="15">
        <v>1847.9978333333322</v>
      </c>
      <c r="S52" s="15">
        <v>2027.7873345190458</v>
      </c>
      <c r="U52" s="58" t="s">
        <v>94</v>
      </c>
      <c r="V52" s="58" t="s">
        <v>25</v>
      </c>
      <c r="W52" s="58">
        <v>7828.0783333333302</v>
      </c>
      <c r="X52" s="58">
        <v>5190.2338277777817</v>
      </c>
      <c r="Y52" s="58">
        <v>0</v>
      </c>
      <c r="Z52" s="58">
        <v>122.5</v>
      </c>
      <c r="AA52" s="58">
        <v>31.8533333333333</v>
      </c>
      <c r="AB52" s="58">
        <v>2244.39</v>
      </c>
      <c r="AC52" s="58">
        <v>75.28</v>
      </c>
      <c r="AD52" s="58"/>
      <c r="AE52" s="58">
        <v>4.6466666666666701</v>
      </c>
      <c r="AF52" s="58">
        <v>5.6033333333333299</v>
      </c>
      <c r="AG52" s="58">
        <v>0</v>
      </c>
      <c r="AH52" s="58">
        <v>1304.23</v>
      </c>
      <c r="AI52" s="58">
        <v>19.366666666666699</v>
      </c>
      <c r="AJ52" s="58">
        <v>18.414999999999999</v>
      </c>
      <c r="AL52" s="17" t="s">
        <v>94</v>
      </c>
      <c r="AM52" s="17" t="s">
        <v>25</v>
      </c>
      <c r="AN52" s="26">
        <v>1769.17325933333</v>
      </c>
      <c r="AO52" s="26">
        <v>494.37758333333301</v>
      </c>
      <c r="AP52" s="26">
        <v>120.24475204058686</v>
      </c>
      <c r="AQ52" s="26">
        <v>0</v>
      </c>
      <c r="AR52" s="26">
        <v>16.652100188586076</v>
      </c>
      <c r="AS52" s="26">
        <v>668.20281742711688</v>
      </c>
      <c r="AT52" s="26">
        <v>0</v>
      </c>
      <c r="AU52" s="26">
        <v>1211.0860612183155</v>
      </c>
      <c r="AV52" s="26">
        <v>2059.0045361794387</v>
      </c>
      <c r="AW52" s="26">
        <v>0</v>
      </c>
      <c r="AX52" s="26">
        <v>750.98202933739242</v>
      </c>
    </row>
    <row r="53" spans="1:50" x14ac:dyDescent="0.25">
      <c r="A53" s="4" t="s">
        <v>95</v>
      </c>
      <c r="B53" s="61" t="s">
        <v>32</v>
      </c>
      <c r="C53" s="4">
        <v>2372.6211656419596</v>
      </c>
      <c r="D53" s="4">
        <v>12375.2414107234</v>
      </c>
      <c r="E53" s="4">
        <v>885.42590049310502</v>
      </c>
      <c r="F53" s="4">
        <v>734.09283785769799</v>
      </c>
      <c r="G53" s="4">
        <v>6658.2464133245194</v>
      </c>
      <c r="I53" s="15" t="s">
        <v>95</v>
      </c>
      <c r="J53" s="59" t="s">
        <v>32</v>
      </c>
      <c r="K53" s="15">
        <v>85.195999999999998</v>
      </c>
      <c r="L53" s="15">
        <v>71.216436499999958</v>
      </c>
      <c r="M53" s="15">
        <v>9312.485000000006</v>
      </c>
      <c r="N53" s="15">
        <v>824.74209999999937</v>
      </c>
      <c r="O53" s="15">
        <v>7516.4775</v>
      </c>
      <c r="P53" s="15">
        <v>333.70023866666628</v>
      </c>
      <c r="Q53" s="15">
        <v>93.131181666666777</v>
      </c>
      <c r="R53" s="15">
        <v>2609.9876499999996</v>
      </c>
      <c r="S53" s="15">
        <v>214.77470928571381</v>
      </c>
      <c r="U53" s="58" t="s">
        <v>95</v>
      </c>
      <c r="V53" s="58" t="s">
        <v>32</v>
      </c>
      <c r="W53" s="58">
        <v>29003.3533333333</v>
      </c>
      <c r="X53" s="58">
        <v>11663.454030555524</v>
      </c>
      <c r="Y53" s="58">
        <v>5234.3100000000004</v>
      </c>
      <c r="Z53" s="58">
        <v>32.405000000000001</v>
      </c>
      <c r="AA53" s="58">
        <v>208.441666666667</v>
      </c>
      <c r="AB53" s="58">
        <v>9711.9466666666704</v>
      </c>
      <c r="AC53" s="58">
        <v>746.12666666666701</v>
      </c>
      <c r="AD53" s="58">
        <v>3396.7266666666701</v>
      </c>
      <c r="AE53" s="58">
        <v>88.07</v>
      </c>
      <c r="AF53" s="58">
        <v>111.435</v>
      </c>
      <c r="AG53" s="58">
        <v>564.49</v>
      </c>
      <c r="AH53" s="58">
        <v>1742.585</v>
      </c>
      <c r="AI53" s="58">
        <v>357.185</v>
      </c>
      <c r="AJ53" s="58">
        <v>158.71</v>
      </c>
      <c r="AL53" s="17" t="s">
        <v>95</v>
      </c>
      <c r="AM53" s="17" t="s">
        <v>32</v>
      </c>
      <c r="AN53" s="26">
        <v>7533.1445933333398</v>
      </c>
      <c r="AO53" s="26">
        <v>1402.7447500000001</v>
      </c>
      <c r="AP53" s="26">
        <v>299.96386409407347</v>
      </c>
      <c r="AQ53" s="26">
        <v>146.93759923635767</v>
      </c>
      <c r="AR53" s="26">
        <v>714.1481586728504</v>
      </c>
      <c r="AS53" s="26">
        <v>4812.876076005422</v>
      </c>
      <c r="AT53" s="26">
        <v>479.48531334045475</v>
      </c>
      <c r="AU53" s="26">
        <v>32.273604816965602</v>
      </c>
      <c r="AV53" s="26">
        <v>12945.531286836818</v>
      </c>
      <c r="AW53" s="26">
        <v>2040.3080002434313</v>
      </c>
      <c r="AX53" s="26">
        <v>46.794093365899784</v>
      </c>
    </row>
    <row r="54" spans="1:50" ht="30" x14ac:dyDescent="0.25">
      <c r="A54" s="4" t="s">
        <v>96</v>
      </c>
      <c r="B54" s="61" t="s">
        <v>29</v>
      </c>
      <c r="C54" s="4">
        <v>4549.24999999999</v>
      </c>
      <c r="D54" s="4">
        <v>3389.1370478220797</v>
      </c>
      <c r="E54" s="4">
        <v>98.966199051806612</v>
      </c>
      <c r="F54" s="4">
        <v>374.98243399380999</v>
      </c>
      <c r="G54" s="4">
        <v>213.22292012325201</v>
      </c>
      <c r="I54" s="15" t="s">
        <v>96</v>
      </c>
      <c r="J54" s="59" t="s">
        <v>29</v>
      </c>
      <c r="K54" s="15">
        <v>0</v>
      </c>
      <c r="L54" s="15">
        <v>400</v>
      </c>
      <c r="M54" s="15">
        <v>3862.1135000000072</v>
      </c>
      <c r="N54" s="15">
        <v>99.433355000000077</v>
      </c>
      <c r="O54" s="15">
        <v>220.65680000000069</v>
      </c>
      <c r="P54" s="15">
        <v>174.6711866666663</v>
      </c>
      <c r="Q54" s="15">
        <v>20.08467783333332</v>
      </c>
      <c r="R54" s="15">
        <v>2530.9360999999999</v>
      </c>
      <c r="S54" s="15">
        <v>202.7255311190471</v>
      </c>
      <c r="U54" s="58" t="s">
        <v>96</v>
      </c>
      <c r="V54" s="58" t="s">
        <v>29</v>
      </c>
      <c r="W54" s="58">
        <v>28799.433333333302</v>
      </c>
      <c r="X54" s="58">
        <v>5478.9353361111143</v>
      </c>
      <c r="Y54" s="58">
        <v>55.72</v>
      </c>
      <c r="Z54" s="58">
        <v>1.42166666666667</v>
      </c>
      <c r="AA54" s="58">
        <v>111.435</v>
      </c>
      <c r="AB54" s="58">
        <v>4382.2066666666697</v>
      </c>
      <c r="AC54" s="58">
        <v>97.066666666666706</v>
      </c>
      <c r="AD54" s="58">
        <v>52.0683333333333</v>
      </c>
      <c r="AE54" s="58">
        <v>48.273333333333298</v>
      </c>
      <c r="AF54" s="58">
        <v>135.63333333333301</v>
      </c>
      <c r="AG54" s="58">
        <v>5.92</v>
      </c>
      <c r="AH54" s="58">
        <v>1299.855</v>
      </c>
      <c r="AI54" s="58">
        <v>180.62</v>
      </c>
      <c r="AJ54" s="58">
        <v>60.951666666666704</v>
      </c>
      <c r="AL54" s="17" t="s">
        <v>96</v>
      </c>
      <c r="AM54" s="17" t="s">
        <v>29</v>
      </c>
      <c r="AN54" s="26">
        <v>23569.45448</v>
      </c>
      <c r="AO54" s="26">
        <v>244.616166666667</v>
      </c>
      <c r="AP54" s="26">
        <v>621.49408444514188</v>
      </c>
      <c r="AQ54" s="26">
        <v>907.6065433338822</v>
      </c>
      <c r="AR54" s="26">
        <v>388.95743230147099</v>
      </c>
      <c r="AS54" s="26">
        <v>800.03979884588932</v>
      </c>
      <c r="AT54" s="26">
        <v>71.100451452916232</v>
      </c>
      <c r="AU54" s="26">
        <v>97.669050450987569</v>
      </c>
      <c r="AV54" s="26">
        <v>3590.4554037103599</v>
      </c>
      <c r="AW54" s="26">
        <v>898.21385804571992</v>
      </c>
      <c r="AX54" s="26">
        <v>133.56722139501687</v>
      </c>
    </row>
    <row r="55" spans="1:50" x14ac:dyDescent="0.25">
      <c r="A55" s="4" t="s">
        <v>97</v>
      </c>
      <c r="B55" s="61" t="s">
        <v>25</v>
      </c>
      <c r="C55" s="4">
        <v>17320.933459350101</v>
      </c>
      <c r="D55" s="4">
        <v>27893.713699059401</v>
      </c>
      <c r="E55" s="4">
        <v>1529.9781843160101</v>
      </c>
      <c r="F55" s="4">
        <v>828.72972248388601</v>
      </c>
      <c r="G55" s="4">
        <v>29786.6496658547</v>
      </c>
      <c r="I55" s="15" t="s">
        <v>97</v>
      </c>
      <c r="J55" s="59" t="s">
        <v>25</v>
      </c>
      <c r="K55" s="15">
        <v>3889.3083333333302</v>
      </c>
      <c r="L55" s="15">
        <v>6192.4739366666699</v>
      </c>
      <c r="M55" s="15">
        <v>16470.209000000006</v>
      </c>
      <c r="N55" s="15">
        <v>780.21789999999919</v>
      </c>
      <c r="O55" s="15">
        <v>5564.0094999999928</v>
      </c>
      <c r="P55" s="15">
        <v>3301.8552000000032</v>
      </c>
      <c r="Q55" s="15">
        <v>637.09908333333226</v>
      </c>
      <c r="R55" s="15">
        <v>11718.898999999999</v>
      </c>
      <c r="S55" s="15">
        <v>4465.5422795238101</v>
      </c>
      <c r="U55" s="58" t="s">
        <v>97</v>
      </c>
      <c r="V55" s="58" t="s">
        <v>25</v>
      </c>
      <c r="W55" s="58">
        <v>180173.92333333299</v>
      </c>
      <c r="X55" s="58">
        <v>55269.773441666664</v>
      </c>
      <c r="Y55" s="58">
        <v>0</v>
      </c>
      <c r="Z55" s="58">
        <v>0</v>
      </c>
      <c r="AA55" s="58">
        <v>8650.0066666666698</v>
      </c>
      <c r="AB55" s="58">
        <v>18949.098333333299</v>
      </c>
      <c r="AC55" s="58">
        <v>873.51</v>
      </c>
      <c r="AD55" s="58">
        <v>5193.24</v>
      </c>
      <c r="AE55" s="58">
        <v>3755.6066666666702</v>
      </c>
      <c r="AF55" s="58">
        <v>710.31500000000005</v>
      </c>
      <c r="AG55" s="58">
        <v>0</v>
      </c>
      <c r="AH55" s="58">
        <v>11709.416666666701</v>
      </c>
      <c r="AI55" s="58">
        <v>588.33500000000004</v>
      </c>
      <c r="AJ55" s="58">
        <v>918.91666666666697</v>
      </c>
      <c r="AL55" s="17" t="s">
        <v>97</v>
      </c>
      <c r="AM55" s="17" t="s">
        <v>25</v>
      </c>
      <c r="AN55" s="26">
        <v>14182.507276666702</v>
      </c>
      <c r="AO55" s="26">
        <v>59637.330499999996</v>
      </c>
      <c r="AP55" s="26">
        <v>9210.4926108723103</v>
      </c>
      <c r="AQ55" s="26">
        <v>1829.5711545600541</v>
      </c>
      <c r="AR55" s="26">
        <v>3296.5948187462254</v>
      </c>
      <c r="AS55" s="26">
        <v>8233.8264420419109</v>
      </c>
      <c r="AT55" s="26">
        <v>1101.4573166685914</v>
      </c>
      <c r="AU55" s="26">
        <v>6725.2714786547476</v>
      </c>
      <c r="AV55" s="26">
        <v>29475.78593976652</v>
      </c>
      <c r="AW55" s="26">
        <v>2040.2199722436851</v>
      </c>
      <c r="AX55" s="26">
        <v>4675.66388270486</v>
      </c>
    </row>
    <row r="56" spans="1:50" ht="30" x14ac:dyDescent="0.25">
      <c r="A56" s="4" t="s">
        <v>98</v>
      </c>
      <c r="B56" s="61" t="s">
        <v>29</v>
      </c>
      <c r="C56" s="4">
        <v>916.07197578931994</v>
      </c>
      <c r="D56" s="4">
        <v>1739.6085352291998</v>
      </c>
      <c r="E56" s="4">
        <v>75.924944794201792</v>
      </c>
      <c r="F56" s="4">
        <v>34.541129964684401</v>
      </c>
      <c r="G56" s="4">
        <v>148.03469833249099</v>
      </c>
      <c r="I56" s="15" t="s">
        <v>98</v>
      </c>
      <c r="J56" s="59" t="s">
        <v>29</v>
      </c>
      <c r="K56" s="15">
        <v>0</v>
      </c>
      <c r="L56" s="15">
        <v>400</v>
      </c>
      <c r="M56" s="15">
        <v>2074.3320500000009</v>
      </c>
      <c r="N56" s="15">
        <v>49.182839999999999</v>
      </c>
      <c r="O56" s="15">
        <v>294.70700000000073</v>
      </c>
      <c r="P56" s="15">
        <v>46.527310666666601</v>
      </c>
      <c r="Q56" s="15">
        <v>28.902023333333325</v>
      </c>
      <c r="R56" s="15">
        <v>775.7171333333323</v>
      </c>
      <c r="S56" s="15">
        <v>44.632791761904798</v>
      </c>
      <c r="U56" s="58" t="s">
        <v>98</v>
      </c>
      <c r="V56" s="58" t="s">
        <v>29</v>
      </c>
      <c r="W56" s="58">
        <v>8420.7800000000007</v>
      </c>
      <c r="X56" s="58">
        <v>34569.56812222219</v>
      </c>
      <c r="Y56" s="58">
        <v>1208.1400000000001</v>
      </c>
      <c r="Z56" s="58">
        <v>0.42</v>
      </c>
      <c r="AA56" s="58">
        <v>7.4983333333333304</v>
      </c>
      <c r="AB56" s="58">
        <v>1867.98</v>
      </c>
      <c r="AC56" s="58">
        <v>48.878333333333302</v>
      </c>
      <c r="AD56" s="58">
        <v>34.744999999999997</v>
      </c>
      <c r="AE56" s="58">
        <v>3.2233333333333301</v>
      </c>
      <c r="AF56" s="58">
        <v>77.081666666666706</v>
      </c>
      <c r="AG56" s="58">
        <v>128.41</v>
      </c>
      <c r="AH56" s="58">
        <v>626.95666666666705</v>
      </c>
      <c r="AI56" s="58">
        <v>54.786666666666697</v>
      </c>
      <c r="AJ56" s="58">
        <v>34.531666666666702</v>
      </c>
      <c r="AL56" s="17" t="s">
        <v>98</v>
      </c>
      <c r="AM56" s="17" t="s">
        <v>29</v>
      </c>
      <c r="AN56" s="26">
        <v>4546.4122733333297</v>
      </c>
      <c r="AO56" s="26">
        <v>673.46216666666703</v>
      </c>
      <c r="AP56" s="26">
        <v>80.347413400893032</v>
      </c>
      <c r="AQ56" s="26">
        <v>50.857929161172756</v>
      </c>
      <c r="AR56" s="26">
        <v>28.847596257529855</v>
      </c>
      <c r="AS56" s="26">
        <v>287.60207511255874</v>
      </c>
      <c r="AT56" s="26">
        <v>97.72727226761873</v>
      </c>
      <c r="AU56" s="26">
        <v>14.015969533193617</v>
      </c>
      <c r="AV56" s="26">
        <v>1132.710753562942</v>
      </c>
      <c r="AW56" s="26">
        <v>496.8278770570891</v>
      </c>
      <c r="AX56" s="26">
        <v>31.08812065897774</v>
      </c>
    </row>
    <row r="57" spans="1:50" x14ac:dyDescent="0.25">
      <c r="A57" s="4" t="s">
        <v>99</v>
      </c>
      <c r="B57" s="61" t="s">
        <v>32</v>
      </c>
      <c r="C57" s="4">
        <v>172.145125407975</v>
      </c>
      <c r="D57" s="4">
        <v>92.817917792750407</v>
      </c>
      <c r="E57" s="4">
        <v>499.771188</v>
      </c>
      <c r="F57" s="4">
        <v>50.0115171466704</v>
      </c>
      <c r="G57" s="4">
        <v>3.7366874999999999</v>
      </c>
      <c r="I57" s="15" t="s">
        <v>99</v>
      </c>
      <c r="J57" s="59" t="s">
        <v>32</v>
      </c>
      <c r="K57" s="15">
        <v>16550.4666666667</v>
      </c>
      <c r="L57" s="15">
        <v>19632.216169999963</v>
      </c>
      <c r="M57" s="15">
        <v>134.87936000000008</v>
      </c>
      <c r="N57" s="15">
        <v>148.41560999999999</v>
      </c>
      <c r="O57" s="15">
        <v>1.9570445999999999</v>
      </c>
      <c r="P57" s="15">
        <v>37.910506666666635</v>
      </c>
      <c r="Q57" s="15">
        <v>63.515641666666774</v>
      </c>
      <c r="R57" s="15">
        <v>125.92726999999999</v>
      </c>
      <c r="S57" s="15">
        <v>50.826267590476228</v>
      </c>
      <c r="U57" s="58" t="s">
        <v>99</v>
      </c>
      <c r="V57" s="58" t="s">
        <v>32</v>
      </c>
      <c r="W57" s="58">
        <v>41595.151666666701</v>
      </c>
      <c r="X57" s="58">
        <v>7533.316419444448</v>
      </c>
      <c r="Y57" s="58">
        <v>42029.13</v>
      </c>
      <c r="Z57" s="58">
        <v>1553.1783333333301</v>
      </c>
      <c r="AA57" s="58">
        <v>980.03166666666698</v>
      </c>
      <c r="AB57" s="58">
        <v>152.08500000000001</v>
      </c>
      <c r="AC57" s="58">
        <v>522.11166666666702</v>
      </c>
      <c r="AD57" s="58">
        <v>1.7333333333333301</v>
      </c>
      <c r="AE57" s="58">
        <v>309.10333333333301</v>
      </c>
      <c r="AF57" s="58">
        <v>40.5416666666667</v>
      </c>
      <c r="AG57" s="58">
        <v>4467.78</v>
      </c>
      <c r="AH57" s="58">
        <v>100.801666666667</v>
      </c>
      <c r="AI57" s="58">
        <v>35.598333333333301</v>
      </c>
      <c r="AJ57" s="58">
        <v>43.421666666666702</v>
      </c>
      <c r="AL57" s="17" t="s">
        <v>99</v>
      </c>
      <c r="AM57" s="17" t="s">
        <v>32</v>
      </c>
      <c r="AN57" s="26">
        <v>24057.156420000003</v>
      </c>
      <c r="AO57" s="26">
        <v>0.4345</v>
      </c>
      <c r="AP57" s="26">
        <v>655.53921344243315</v>
      </c>
      <c r="AQ57" s="26">
        <v>0</v>
      </c>
      <c r="AR57" s="26">
        <v>0</v>
      </c>
      <c r="AS57" s="26">
        <v>139.05803107740368</v>
      </c>
      <c r="AT57" s="26">
        <v>0</v>
      </c>
      <c r="AU57" s="26">
        <v>104.10645127321824</v>
      </c>
      <c r="AV57" s="26">
        <v>289.3762973013952</v>
      </c>
      <c r="AW57" s="26">
        <v>0</v>
      </c>
      <c r="AX57" s="26">
        <v>91.516140840874343</v>
      </c>
    </row>
    <row r="58" spans="1:50" ht="30" x14ac:dyDescent="0.25">
      <c r="A58" s="4" t="s">
        <v>100</v>
      </c>
      <c r="B58" s="61" t="s">
        <v>29</v>
      </c>
      <c r="C58" s="4">
        <v>5342.7122554323496</v>
      </c>
      <c r="D58" s="4">
        <v>11525.281575245399</v>
      </c>
      <c r="E58" s="4">
        <v>744.75975461999997</v>
      </c>
      <c r="F58" s="4">
        <v>2815.3701359975498</v>
      </c>
      <c r="G58" s="4">
        <v>108.229500564706</v>
      </c>
      <c r="I58" s="15" t="s">
        <v>100</v>
      </c>
      <c r="J58" s="59" t="s">
        <v>29</v>
      </c>
      <c r="K58" s="15">
        <v>14773.083333333299</v>
      </c>
      <c r="L58" s="15">
        <v>11208.089223333329</v>
      </c>
      <c r="M58" s="15">
        <v>11397.7395</v>
      </c>
      <c r="N58" s="15">
        <v>259.99434999999932</v>
      </c>
      <c r="O58" s="15">
        <v>72.596964999999926</v>
      </c>
      <c r="P58" s="15">
        <v>1950.8906200000029</v>
      </c>
      <c r="Q58" s="15">
        <v>156.77500833333323</v>
      </c>
      <c r="R58" s="15">
        <v>5127.2759999999998</v>
      </c>
      <c r="S58" s="15">
        <v>2702.7863625714331</v>
      </c>
      <c r="U58" s="58" t="s">
        <v>100</v>
      </c>
      <c r="V58" s="58" t="s">
        <v>29</v>
      </c>
      <c r="W58" s="58">
        <v>77610.421666666705</v>
      </c>
      <c r="X58" s="58">
        <v>16927.891902777716</v>
      </c>
      <c r="Y58" s="58">
        <v>0</v>
      </c>
      <c r="Z58" s="58">
        <v>0</v>
      </c>
      <c r="AA58" s="58">
        <v>767.62666666666701</v>
      </c>
      <c r="AB58" s="58">
        <v>11745.858333333301</v>
      </c>
      <c r="AC58" s="58">
        <v>259.35833333333301</v>
      </c>
      <c r="AD58" s="58">
        <v>85.633333333333297</v>
      </c>
      <c r="AE58" s="58">
        <v>333.28166666666698</v>
      </c>
      <c r="AF58" s="58">
        <v>170.18833333333299</v>
      </c>
      <c r="AG58" s="58">
        <v>0</v>
      </c>
      <c r="AH58" s="58">
        <v>3976.8733333333298</v>
      </c>
      <c r="AI58" s="58">
        <v>127.851666666667</v>
      </c>
      <c r="AJ58" s="58">
        <v>136.71666666666701</v>
      </c>
      <c r="AL58" s="17" t="s">
        <v>100</v>
      </c>
      <c r="AM58" s="17" t="s">
        <v>29</v>
      </c>
      <c r="AN58" s="26">
        <v>33956.432913333294</v>
      </c>
      <c r="AO58" s="26">
        <v>5081.6040000000003</v>
      </c>
      <c r="AP58" s="26">
        <v>16618.461299394425</v>
      </c>
      <c r="AQ58" s="26">
        <v>345.43125131704278</v>
      </c>
      <c r="AR58" s="26">
        <v>3404.7699352023456</v>
      </c>
      <c r="AS58" s="26">
        <v>3372.9301275849207</v>
      </c>
      <c r="AT58" s="26">
        <v>4.8411942267624202</v>
      </c>
      <c r="AU58" s="26">
        <v>2106.1574808439163</v>
      </c>
      <c r="AV58" s="26">
        <v>7902.3409840636823</v>
      </c>
      <c r="AW58" s="26">
        <v>321.68570366130365</v>
      </c>
      <c r="AX58" s="26">
        <v>2084.6643739170468</v>
      </c>
    </row>
    <row r="59" spans="1:50" ht="30" x14ac:dyDescent="0.25">
      <c r="A59" s="4" t="s">
        <v>101</v>
      </c>
      <c r="B59" s="61" t="s">
        <v>29</v>
      </c>
      <c r="C59" s="4">
        <v>8639.2083333333394</v>
      </c>
      <c r="D59" s="4">
        <v>8796.0887106185401</v>
      </c>
      <c r="E59" s="4">
        <v>348.36417818600802</v>
      </c>
      <c r="F59" s="4">
        <v>639.23923660878506</v>
      </c>
      <c r="G59" s="4">
        <v>1004.1802774517402</v>
      </c>
      <c r="I59" s="15" t="s">
        <v>101</v>
      </c>
      <c r="J59" s="59" t="s">
        <v>29</v>
      </c>
      <c r="K59" s="15">
        <v>8104.83</v>
      </c>
      <c r="L59" s="15">
        <v>4702.9699549999968</v>
      </c>
      <c r="M59" s="15">
        <v>7813.4174999999996</v>
      </c>
      <c r="N59" s="15">
        <v>257.51705000000072</v>
      </c>
      <c r="O59" s="15">
        <v>1846.4848500000001</v>
      </c>
      <c r="P59" s="15">
        <v>251.29057333333299</v>
      </c>
      <c r="Q59" s="15">
        <v>285.88530666666674</v>
      </c>
      <c r="R59" s="15">
        <v>4453.7286666666769</v>
      </c>
      <c r="S59" s="15">
        <v>224.63098952380932</v>
      </c>
      <c r="U59" s="58" t="s">
        <v>101</v>
      </c>
      <c r="V59" s="58" t="s">
        <v>29</v>
      </c>
      <c r="W59" s="58">
        <v>49924.141666666699</v>
      </c>
      <c r="X59" s="58">
        <v>6955.5446888888855</v>
      </c>
      <c r="Y59" s="58">
        <v>1357.51</v>
      </c>
      <c r="Z59" s="58">
        <v>27.893333333333299</v>
      </c>
      <c r="AA59" s="58">
        <v>74.106666666666698</v>
      </c>
      <c r="AB59" s="58">
        <v>12651.471666666699</v>
      </c>
      <c r="AC59" s="58">
        <v>477.15</v>
      </c>
      <c r="AD59" s="58">
        <v>1535.2083333333301</v>
      </c>
      <c r="AE59" s="58">
        <v>30.085000000000001</v>
      </c>
      <c r="AF59" s="58">
        <v>969.89833333333297</v>
      </c>
      <c r="AG59" s="58">
        <v>144.28</v>
      </c>
      <c r="AH59" s="58">
        <v>4179.0533333333296</v>
      </c>
      <c r="AI59" s="58">
        <v>334.55666666666701</v>
      </c>
      <c r="AJ59" s="58">
        <v>284.565</v>
      </c>
      <c r="AL59" s="17" t="s">
        <v>101</v>
      </c>
      <c r="AM59" s="17" t="s">
        <v>29</v>
      </c>
      <c r="AN59" s="26">
        <v>25892.491721800001</v>
      </c>
      <c r="AO59" s="26">
        <v>7502.2768333333306</v>
      </c>
      <c r="AP59" s="26">
        <v>700.28840809535018</v>
      </c>
      <c r="AQ59" s="26">
        <v>1194.2102723568637</v>
      </c>
      <c r="AR59" s="26">
        <v>249.24684499726422</v>
      </c>
      <c r="AS59" s="26">
        <v>2488.8907925363519</v>
      </c>
      <c r="AT59" s="26">
        <v>79.084029901686066</v>
      </c>
      <c r="AU59" s="26">
        <v>121.93954555295856</v>
      </c>
      <c r="AV59" s="26">
        <v>6164.6078356738672</v>
      </c>
      <c r="AW59" s="26">
        <v>1720.7969443715249</v>
      </c>
      <c r="AX59" s="26">
        <v>105.18363124648037</v>
      </c>
    </row>
    <row r="60" spans="1:50" x14ac:dyDescent="0.25">
      <c r="A60" s="4" t="s">
        <v>102</v>
      </c>
      <c r="B60" s="61" t="s">
        <v>32</v>
      </c>
      <c r="C60" s="4">
        <v>7260.7007514403103</v>
      </c>
      <c r="D60" s="4">
        <v>8400.4097349132207</v>
      </c>
      <c r="E60" s="4">
        <v>3667.442415</v>
      </c>
      <c r="F60" s="4">
        <v>4327.7070545712704</v>
      </c>
      <c r="G60" s="4">
        <v>14415.2567063612</v>
      </c>
      <c r="I60" s="15" t="s">
        <v>102</v>
      </c>
      <c r="J60" s="59" t="s">
        <v>32</v>
      </c>
      <c r="K60" s="15">
        <v>1333.99</v>
      </c>
      <c r="L60" s="15">
        <v>320</v>
      </c>
      <c r="M60" s="15">
        <v>8464.7885000000078</v>
      </c>
      <c r="N60" s="15">
        <v>1776.7518999999993</v>
      </c>
      <c r="O60" s="15">
        <v>20845.338500000009</v>
      </c>
      <c r="P60" s="15">
        <v>1859.750853333333</v>
      </c>
      <c r="Q60" s="15">
        <v>1521.3534166666677</v>
      </c>
      <c r="R60" s="15">
        <v>5324.8596666666772</v>
      </c>
      <c r="S60" s="15">
        <v>943.22240047619096</v>
      </c>
      <c r="U60" s="58" t="s">
        <v>102</v>
      </c>
      <c r="V60" s="58" t="s">
        <v>32</v>
      </c>
      <c r="W60" s="58">
        <v>0</v>
      </c>
      <c r="X60" s="58">
        <v>12169.495158333333</v>
      </c>
      <c r="Y60" s="58">
        <v>0</v>
      </c>
      <c r="Z60" s="58">
        <v>0</v>
      </c>
      <c r="AA60" s="58">
        <v>38.766666666666701</v>
      </c>
      <c r="AB60" s="58">
        <v>7157.22166666667</v>
      </c>
      <c r="AC60" s="58">
        <v>1765.7449999999999</v>
      </c>
      <c r="AD60" s="58">
        <v>28517.1933333333</v>
      </c>
      <c r="AE60" s="58">
        <v>16.831666666666699</v>
      </c>
      <c r="AF60" s="58">
        <v>2587.7683333333298</v>
      </c>
      <c r="AG60" s="58">
        <v>0</v>
      </c>
      <c r="AH60" s="58">
        <v>1978.60666666667</v>
      </c>
      <c r="AI60" s="58">
        <v>726.91</v>
      </c>
      <c r="AJ60" s="58">
        <v>1480.4866666666701</v>
      </c>
      <c r="AL60" s="17" t="s">
        <v>102</v>
      </c>
      <c r="AM60" s="17" t="s">
        <v>32</v>
      </c>
      <c r="AN60" s="26">
        <v>15569.4505266667</v>
      </c>
      <c r="AO60" s="26">
        <v>0</v>
      </c>
      <c r="AP60" s="26">
        <v>164.59495987185383</v>
      </c>
      <c r="AQ60" s="26">
        <v>5466.2268497249797</v>
      </c>
      <c r="AR60" s="26">
        <v>654.96401708076098</v>
      </c>
      <c r="AS60" s="26">
        <v>2132.4684026485015</v>
      </c>
      <c r="AT60" s="26">
        <v>1714.0732881235099</v>
      </c>
      <c r="AU60" s="26">
        <v>52.750876147802053</v>
      </c>
      <c r="AV60" s="26">
        <v>4891.6405464580885</v>
      </c>
      <c r="AW60" s="26">
        <v>10008.457057417378</v>
      </c>
      <c r="AX60" s="26">
        <v>145.17001857731594</v>
      </c>
    </row>
    <row r="61" spans="1:50" x14ac:dyDescent="0.25">
      <c r="A61" s="4" t="s">
        <v>103</v>
      </c>
      <c r="B61" s="61" t="s">
        <v>25</v>
      </c>
      <c r="C61" s="4">
        <v>627.71904247631301</v>
      </c>
      <c r="D61" s="4">
        <v>281.55437114607201</v>
      </c>
      <c r="E61" s="4">
        <v>8.9035682905435607</v>
      </c>
      <c r="F61" s="4">
        <v>135.77736643393601</v>
      </c>
      <c r="G61" s="4">
        <v>15.668284106891701</v>
      </c>
      <c r="I61" s="15" t="s">
        <v>103</v>
      </c>
      <c r="J61" s="59" t="s">
        <v>25</v>
      </c>
      <c r="K61" s="15">
        <v>0</v>
      </c>
      <c r="L61" s="15">
        <v>696.55533333333301</v>
      </c>
      <c r="M61" s="15">
        <v>748.21145000000058</v>
      </c>
      <c r="N61" s="15">
        <v>29.261889999999926</v>
      </c>
      <c r="O61" s="15">
        <v>22.043045499999927</v>
      </c>
      <c r="P61" s="15">
        <v>119.1273906666663</v>
      </c>
      <c r="Q61" s="15">
        <v>26.796570500000001</v>
      </c>
      <c r="R61" s="15">
        <v>590.60993333333226</v>
      </c>
      <c r="S61" s="15">
        <v>156.98440816666675</v>
      </c>
      <c r="U61" s="58" t="s">
        <v>103</v>
      </c>
      <c r="V61" s="58" t="s">
        <v>25</v>
      </c>
      <c r="W61" s="58">
        <v>40.3183333333333</v>
      </c>
      <c r="X61" s="58">
        <v>4610.4483333333328</v>
      </c>
      <c r="Y61" s="58">
        <v>2730.95</v>
      </c>
      <c r="Z61" s="58">
        <v>147.97499999999999</v>
      </c>
      <c r="AA61" s="58">
        <v>47.003333333333302</v>
      </c>
      <c r="AB61" s="58">
        <v>806.5</v>
      </c>
      <c r="AC61" s="58">
        <v>29.406666666666698</v>
      </c>
      <c r="AD61" s="58">
        <v>12.1216666666667</v>
      </c>
      <c r="AE61" s="58">
        <v>5.8483333333333301</v>
      </c>
      <c r="AF61" s="58">
        <v>2.4350000000000001</v>
      </c>
      <c r="AG61" s="58">
        <v>290.26</v>
      </c>
      <c r="AH61" s="58">
        <v>465.89666666666699</v>
      </c>
      <c r="AI61" s="58">
        <v>26.204999999999998</v>
      </c>
      <c r="AJ61" s="58">
        <v>39.251666666666701</v>
      </c>
      <c r="AL61" s="17" t="s">
        <v>103</v>
      </c>
      <c r="AM61" s="17" t="s">
        <v>25</v>
      </c>
      <c r="AN61" s="26">
        <v>739.67417333333401</v>
      </c>
      <c r="AO61" s="26">
        <v>3930.5273333333303</v>
      </c>
      <c r="AP61" s="26">
        <v>130.165593966215</v>
      </c>
      <c r="AQ61" s="26">
        <v>176.65752621475986</v>
      </c>
      <c r="AR61" s="26">
        <v>1256.1219281841468</v>
      </c>
      <c r="AS61" s="26">
        <v>318.05203695436273</v>
      </c>
      <c r="AT61" s="26">
        <v>0.39130110438309146</v>
      </c>
      <c r="AU61" s="26">
        <v>44.870566544838042</v>
      </c>
      <c r="AV61" s="26">
        <v>881.48759455863376</v>
      </c>
      <c r="AW61" s="26">
        <v>17.59600905679396</v>
      </c>
      <c r="AX61" s="26">
        <v>42.5054973361677</v>
      </c>
    </row>
    <row r="62" spans="1:50" x14ac:dyDescent="0.25">
      <c r="A62" s="4" t="s">
        <v>104</v>
      </c>
      <c r="B62" s="61" t="s">
        <v>25</v>
      </c>
      <c r="C62" s="4">
        <v>2690.6398589396099</v>
      </c>
      <c r="D62" s="4">
        <v>3825.1322872224696</v>
      </c>
      <c r="E62" s="4">
        <v>154.217695460931</v>
      </c>
      <c r="F62" s="4">
        <v>56.827533685461198</v>
      </c>
      <c r="G62" s="4">
        <v>331.79219792004801</v>
      </c>
      <c r="I62" s="15" t="s">
        <v>104</v>
      </c>
      <c r="J62" s="59" t="s">
        <v>25</v>
      </c>
      <c r="K62" s="15">
        <v>0</v>
      </c>
      <c r="L62" s="15">
        <v>29.160816666666701</v>
      </c>
      <c r="M62" s="15">
        <v>3432.7860000000001</v>
      </c>
      <c r="N62" s="15">
        <v>155.90508500000007</v>
      </c>
      <c r="O62" s="15">
        <v>230.0957049999993</v>
      </c>
      <c r="P62" s="15">
        <v>1154.1602333333333</v>
      </c>
      <c r="Q62" s="15">
        <v>44.838554999999999</v>
      </c>
      <c r="R62" s="15">
        <v>2059.3604833333325</v>
      </c>
      <c r="S62" s="15">
        <v>1663.6373560190518</v>
      </c>
      <c r="U62" s="58" t="s">
        <v>104</v>
      </c>
      <c r="V62" s="58" t="s">
        <v>25</v>
      </c>
      <c r="W62" s="58">
        <v>9332.6866666666701</v>
      </c>
      <c r="X62" s="58">
        <v>11540.941500000001</v>
      </c>
      <c r="Y62" s="58">
        <v>0</v>
      </c>
      <c r="Z62" s="58">
        <v>0</v>
      </c>
      <c r="AA62" s="58">
        <v>587.26666666666699</v>
      </c>
      <c r="AB62" s="58">
        <v>3330.48833333333</v>
      </c>
      <c r="AC62" s="58">
        <v>158.02500000000001</v>
      </c>
      <c r="AD62" s="58">
        <v>126.565</v>
      </c>
      <c r="AE62" s="58">
        <v>254.97499999999999</v>
      </c>
      <c r="AF62" s="58">
        <v>78.273333333333298</v>
      </c>
      <c r="AG62" s="58">
        <v>0</v>
      </c>
      <c r="AH62" s="58">
        <v>1978.95166666667</v>
      </c>
      <c r="AI62" s="58">
        <v>57.351666666666702</v>
      </c>
      <c r="AJ62" s="58">
        <v>64.951666666666696</v>
      </c>
      <c r="AL62" s="17" t="s">
        <v>104</v>
      </c>
      <c r="AM62" s="17" t="s">
        <v>25</v>
      </c>
      <c r="AN62" s="26">
        <v>1848.6766100000002</v>
      </c>
      <c r="AO62" s="26">
        <v>4909.9297500000002</v>
      </c>
      <c r="AP62" s="26">
        <v>1994.3563720416298</v>
      </c>
      <c r="AQ62" s="26">
        <v>0</v>
      </c>
      <c r="AR62" s="26">
        <v>80.871656281404753</v>
      </c>
      <c r="AS62" s="26">
        <v>1700.547901923338</v>
      </c>
      <c r="AT62" s="26">
        <v>310.78854627406383</v>
      </c>
      <c r="AU62" s="26">
        <v>2123.1064386879725</v>
      </c>
      <c r="AV62" s="26">
        <v>4661.7735767034364</v>
      </c>
      <c r="AW62" s="26">
        <v>106.88238351893783</v>
      </c>
      <c r="AX62" s="26">
        <v>1960.6282711961251</v>
      </c>
    </row>
    <row r="63" spans="1:50" x14ac:dyDescent="0.25">
      <c r="A63" s="4" t="s">
        <v>105</v>
      </c>
      <c r="B63" s="61" t="s">
        <v>25</v>
      </c>
      <c r="C63" s="4">
        <v>343.08837276412504</v>
      </c>
      <c r="D63" s="4">
        <v>375.20699999999999</v>
      </c>
      <c r="E63" s="4">
        <v>48.927480000000003</v>
      </c>
      <c r="F63" s="4">
        <v>9.6700511547750008</v>
      </c>
      <c r="G63" s="4">
        <v>232.81366179694902</v>
      </c>
      <c r="I63" s="15" t="s">
        <v>105</v>
      </c>
      <c r="J63" s="59" t="s">
        <v>25</v>
      </c>
      <c r="K63" s="15">
        <v>1756.60666666667</v>
      </c>
      <c r="L63" s="15">
        <v>856.94009366666671</v>
      </c>
      <c r="M63" s="15">
        <v>309.72935000000069</v>
      </c>
      <c r="N63" s="15">
        <v>15.065532999999993</v>
      </c>
      <c r="O63" s="15">
        <v>310.2819999999993</v>
      </c>
      <c r="P63" s="15">
        <v>434.1416659999997</v>
      </c>
      <c r="Q63" s="15">
        <v>7.9794309999999999</v>
      </c>
      <c r="R63" s="15">
        <v>221.355345</v>
      </c>
      <c r="S63" s="15">
        <v>621.79079183571389</v>
      </c>
      <c r="U63" s="58" t="s">
        <v>105</v>
      </c>
      <c r="V63" s="58" t="s">
        <v>25</v>
      </c>
      <c r="W63" s="58">
        <v>5861.3649999999998</v>
      </c>
      <c r="X63" s="58">
        <v>6134.0572944444484</v>
      </c>
      <c r="Y63" s="58">
        <v>0</v>
      </c>
      <c r="Z63" s="58">
        <v>0</v>
      </c>
      <c r="AA63" s="58">
        <v>49.323333333333302</v>
      </c>
      <c r="AB63" s="58">
        <v>329.38833333333298</v>
      </c>
      <c r="AC63" s="58">
        <v>25.713333333333299</v>
      </c>
      <c r="AD63" s="58">
        <v>580.91833333333295</v>
      </c>
      <c r="AE63" s="58">
        <v>21.4166666666667</v>
      </c>
      <c r="AF63" s="58">
        <v>0.36499999999999999</v>
      </c>
      <c r="AG63" s="58">
        <v>0</v>
      </c>
      <c r="AH63" s="58">
        <v>189.62</v>
      </c>
      <c r="AI63" s="58">
        <v>4.97</v>
      </c>
      <c r="AJ63" s="58">
        <v>4.88</v>
      </c>
      <c r="AL63" s="17" t="s">
        <v>105</v>
      </c>
      <c r="AM63" s="17" t="s">
        <v>25</v>
      </c>
      <c r="AN63" s="26">
        <v>5393.5920866666693</v>
      </c>
      <c r="AO63" s="26">
        <v>765.92083333333505</v>
      </c>
      <c r="AP63" s="26">
        <v>334.71863491069041</v>
      </c>
      <c r="AQ63" s="26">
        <v>1.2360261172576197</v>
      </c>
      <c r="AR63" s="26">
        <v>6.517241816642473</v>
      </c>
      <c r="AS63" s="26">
        <v>115.08513307079942</v>
      </c>
      <c r="AT63" s="26">
        <v>126.05473765213979</v>
      </c>
      <c r="AU63" s="26">
        <v>540.47991399902571</v>
      </c>
      <c r="AV63" s="26">
        <v>388.20563995664639</v>
      </c>
      <c r="AW63" s="26">
        <v>584.05567952129184</v>
      </c>
      <c r="AX63" s="26">
        <v>345.58884737016371</v>
      </c>
    </row>
    <row r="64" spans="1:50" x14ac:dyDescent="0.25">
      <c r="A64" s="4" t="s">
        <v>106</v>
      </c>
      <c r="B64" s="61" t="s">
        <v>25</v>
      </c>
      <c r="C64" s="4">
        <v>7010.5411924641603</v>
      </c>
      <c r="D64" s="4">
        <v>13625.020500000001</v>
      </c>
      <c r="E64" s="4">
        <v>743.40818475000003</v>
      </c>
      <c r="F64" s="4">
        <v>26.108163359576601</v>
      </c>
      <c r="G64" s="4">
        <v>5.6244825000000001</v>
      </c>
      <c r="I64" s="15" t="s">
        <v>106</v>
      </c>
      <c r="J64" s="59" t="s">
        <v>25</v>
      </c>
      <c r="K64" s="15">
        <v>0</v>
      </c>
      <c r="L64" s="15">
        <v>200</v>
      </c>
      <c r="M64" s="15">
        <v>11940.564999999993</v>
      </c>
      <c r="N64" s="15">
        <v>529.95740000000069</v>
      </c>
      <c r="O64" s="15">
        <v>3.1178244999999927</v>
      </c>
      <c r="P64" s="15">
        <v>32.865480666666627</v>
      </c>
      <c r="Q64" s="15">
        <v>29.429126666666679</v>
      </c>
      <c r="R64" s="15">
        <v>4089.680166666677</v>
      </c>
      <c r="S64" s="15">
        <v>43.256749590476197</v>
      </c>
      <c r="U64" s="58" t="s">
        <v>106</v>
      </c>
      <c r="V64" s="58" t="s">
        <v>25</v>
      </c>
      <c r="W64" s="58">
        <v>16401.14</v>
      </c>
      <c r="X64" s="58">
        <v>9429.8312166666674</v>
      </c>
      <c r="Y64" s="58">
        <v>0</v>
      </c>
      <c r="Z64" s="58">
        <v>0</v>
      </c>
      <c r="AA64" s="58">
        <v>0</v>
      </c>
      <c r="AB64" s="58">
        <v>13609.1383333333</v>
      </c>
      <c r="AC64" s="58">
        <v>619.61</v>
      </c>
      <c r="AD64" s="58">
        <v>5.8066666666666702</v>
      </c>
      <c r="AE64" s="58">
        <v>0</v>
      </c>
      <c r="AF64" s="58">
        <v>2.44</v>
      </c>
      <c r="AG64" s="58">
        <v>0</v>
      </c>
      <c r="AH64" s="58">
        <v>5184.1733333333304</v>
      </c>
      <c r="AI64" s="58">
        <v>72.526666666666699</v>
      </c>
      <c r="AJ64" s="58">
        <v>47.006666666666703</v>
      </c>
      <c r="AL64" s="17" t="s">
        <v>106</v>
      </c>
      <c r="AM64" s="17" t="s">
        <v>25</v>
      </c>
      <c r="AN64" s="26">
        <v>3222.200652</v>
      </c>
      <c r="AO64" s="26">
        <v>4863.8608333333304</v>
      </c>
      <c r="AP64" s="26">
        <v>3.8498138930521164</v>
      </c>
      <c r="AQ64" s="26">
        <v>16.293796411016949</v>
      </c>
      <c r="AR64" s="26">
        <v>256.98690014440143</v>
      </c>
      <c r="AS64" s="26">
        <v>3782.501941639543</v>
      </c>
      <c r="AT64" s="26">
        <v>0</v>
      </c>
      <c r="AU64" s="26">
        <v>11.325898138716518</v>
      </c>
      <c r="AV64" s="26">
        <v>6358.138038906196</v>
      </c>
      <c r="AW64" s="26">
        <v>0</v>
      </c>
      <c r="AX64" s="26">
        <v>7.9933512025329252</v>
      </c>
    </row>
    <row r="65" spans="1:50" x14ac:dyDescent="0.25">
      <c r="A65" s="4" t="s">
        <v>107</v>
      </c>
      <c r="B65" s="61" t="s">
        <v>25</v>
      </c>
      <c r="C65" s="4">
        <v>9151.9750000001495</v>
      </c>
      <c r="D65" s="4">
        <v>18283.199460305303</v>
      </c>
      <c r="E65" s="4">
        <v>1698.9436565036499</v>
      </c>
      <c r="F65" s="4">
        <v>22.4689157466075</v>
      </c>
      <c r="G65" s="4">
        <v>5.0491349999999997</v>
      </c>
      <c r="I65" s="15" t="s">
        <v>107</v>
      </c>
      <c r="J65" s="59" t="s">
        <v>25</v>
      </c>
      <c r="K65" s="15">
        <v>0</v>
      </c>
      <c r="L65" s="15">
        <v>3247.0541600000033</v>
      </c>
      <c r="M65" s="15">
        <v>18642.554000000007</v>
      </c>
      <c r="N65" s="15">
        <v>481.27520000000072</v>
      </c>
      <c r="O65" s="15">
        <v>3.6968610000000002</v>
      </c>
      <c r="P65" s="15">
        <v>262.63762000000031</v>
      </c>
      <c r="Q65" s="15">
        <v>255.64413499999998</v>
      </c>
      <c r="R65" s="15">
        <v>12506.7485</v>
      </c>
      <c r="S65" s="15">
        <v>312.88051483333294</v>
      </c>
      <c r="U65" s="58" t="s">
        <v>107</v>
      </c>
      <c r="V65" s="58" t="s">
        <v>25</v>
      </c>
      <c r="W65" s="58">
        <v>1910.30833333333</v>
      </c>
      <c r="X65" s="58">
        <v>14037.375183333332</v>
      </c>
      <c r="Y65" s="58">
        <v>247.94</v>
      </c>
      <c r="Z65" s="58">
        <v>235.43833333333299</v>
      </c>
      <c r="AA65" s="58">
        <v>522.875</v>
      </c>
      <c r="AB65" s="58">
        <v>12771.67</v>
      </c>
      <c r="AC65" s="58">
        <v>497.01333333333298</v>
      </c>
      <c r="AD65" s="58">
        <v>7.97</v>
      </c>
      <c r="AE65" s="58">
        <v>241.57666666666699</v>
      </c>
      <c r="AF65" s="58">
        <v>2014.84666666667</v>
      </c>
      <c r="AG65" s="58">
        <v>26.35</v>
      </c>
      <c r="AH65" s="58">
        <v>7714.8333333333303</v>
      </c>
      <c r="AI65" s="58">
        <v>245.81833333333299</v>
      </c>
      <c r="AJ65" s="58">
        <v>326.808333333333</v>
      </c>
      <c r="AL65" s="17" t="s">
        <v>107</v>
      </c>
      <c r="AM65" s="17" t="s">
        <v>25</v>
      </c>
      <c r="AN65" s="26">
        <v>15661.839644</v>
      </c>
      <c r="AO65" s="26">
        <v>30322.087583333399</v>
      </c>
      <c r="AP65" s="26">
        <v>6758.4349145037322</v>
      </c>
      <c r="AQ65" s="26">
        <v>44.110260806465647</v>
      </c>
      <c r="AR65" s="26">
        <v>2464.3480965641625</v>
      </c>
      <c r="AS65" s="26">
        <v>5524.7324176798338</v>
      </c>
      <c r="AT65" s="26">
        <v>0</v>
      </c>
      <c r="AU65" s="26">
        <v>2119.039509234834</v>
      </c>
      <c r="AV65" s="26">
        <v>19351.758768528834</v>
      </c>
      <c r="AW65" s="26">
        <v>0</v>
      </c>
      <c r="AX65" s="26">
        <v>1839.3918374596117</v>
      </c>
    </row>
    <row r="66" spans="1:50" x14ac:dyDescent="0.25">
      <c r="A66" s="4" t="s">
        <v>108</v>
      </c>
      <c r="B66" s="61" t="s">
        <v>32</v>
      </c>
      <c r="C66" s="4">
        <v>6749.7333333333299</v>
      </c>
      <c r="D66" s="4">
        <v>1594.2560809257</v>
      </c>
      <c r="E66" s="4">
        <v>646.08983396045608</v>
      </c>
      <c r="F66" s="4">
        <v>368.252838454553</v>
      </c>
      <c r="G66" s="4">
        <v>742.43755262261607</v>
      </c>
      <c r="I66" s="15" t="s">
        <v>108</v>
      </c>
      <c r="J66" s="59" t="s">
        <v>32</v>
      </c>
      <c r="K66" s="15">
        <v>269.60050000000001</v>
      </c>
      <c r="L66" s="15">
        <v>86.444466666666699</v>
      </c>
      <c r="M66" s="15">
        <v>1289.2739999999999</v>
      </c>
      <c r="N66" s="15">
        <v>110.47704500000006</v>
      </c>
      <c r="O66" s="15">
        <v>4703.8739999999998</v>
      </c>
      <c r="P66" s="15">
        <v>17.823498000000029</v>
      </c>
      <c r="Q66" s="15">
        <v>12.763485333333325</v>
      </c>
      <c r="R66" s="15">
        <v>1032.1382833333323</v>
      </c>
      <c r="S66" s="15">
        <v>19.530035354761871</v>
      </c>
      <c r="U66" s="58" t="s">
        <v>108</v>
      </c>
      <c r="V66" s="58" t="s">
        <v>32</v>
      </c>
      <c r="W66" s="58">
        <v>3774.6483333333299</v>
      </c>
      <c r="X66" s="58">
        <v>9855.4187722221905</v>
      </c>
      <c r="Y66" s="58">
        <v>2995.7</v>
      </c>
      <c r="Z66" s="58">
        <v>0.05</v>
      </c>
      <c r="AA66" s="58">
        <v>14.18</v>
      </c>
      <c r="AB66" s="58">
        <v>1179.39333333333</v>
      </c>
      <c r="AC66" s="58">
        <v>113.375</v>
      </c>
      <c r="AD66" s="58">
        <v>1853.0916666666701</v>
      </c>
      <c r="AE66" s="58">
        <v>6.1550000000000002</v>
      </c>
      <c r="AF66" s="58">
        <v>811.64833333333297</v>
      </c>
      <c r="AG66" s="58">
        <v>318.39999999999998</v>
      </c>
      <c r="AH66" s="58">
        <v>209.196666666667</v>
      </c>
      <c r="AI66" s="58">
        <v>50.8616666666667</v>
      </c>
      <c r="AJ66" s="58">
        <v>22.061666666666699</v>
      </c>
      <c r="AL66" s="17" t="s">
        <v>108</v>
      </c>
      <c r="AM66" s="17" t="s">
        <v>32</v>
      </c>
      <c r="AN66" s="26">
        <v>2488.5745133333298</v>
      </c>
      <c r="AO66" s="26">
        <v>0</v>
      </c>
      <c r="AP66" s="26">
        <v>68.758084901955726</v>
      </c>
      <c r="AQ66" s="26">
        <v>2.4878016325126078</v>
      </c>
      <c r="AR66" s="26">
        <v>12.988148574512934</v>
      </c>
      <c r="AS66" s="26">
        <v>513.26250078762121</v>
      </c>
      <c r="AT66" s="26">
        <v>187.02472054122788</v>
      </c>
      <c r="AU66" s="26">
        <v>14.519521915809626</v>
      </c>
      <c r="AV66" s="26">
        <v>1719.5963376103834</v>
      </c>
      <c r="AW66" s="26">
        <v>6298.6739495542533</v>
      </c>
      <c r="AX66" s="26">
        <v>39.60266927477825</v>
      </c>
    </row>
    <row r="67" spans="1:50" x14ac:dyDescent="0.25">
      <c r="A67" s="4" t="s">
        <v>109</v>
      </c>
      <c r="B67" s="61" t="s">
        <v>25</v>
      </c>
      <c r="C67" s="4">
        <v>29290.0853972929</v>
      </c>
      <c r="D67" s="4">
        <v>44963.107466079797</v>
      </c>
      <c r="E67" s="4">
        <v>2016.4551434171699</v>
      </c>
      <c r="F67" s="4">
        <v>201.639502357661</v>
      </c>
      <c r="G67" s="4">
        <v>18.884502000000001</v>
      </c>
      <c r="I67" s="15" t="s">
        <v>109</v>
      </c>
      <c r="J67" s="59" t="s">
        <v>25</v>
      </c>
      <c r="K67" s="15">
        <v>0</v>
      </c>
      <c r="L67" s="15">
        <v>4000</v>
      </c>
      <c r="M67" s="15">
        <v>39127.724999999999</v>
      </c>
      <c r="N67" s="15">
        <v>1391.7399999999993</v>
      </c>
      <c r="O67" s="15">
        <v>16.845188499999992</v>
      </c>
      <c r="P67" s="15">
        <v>19917.902106666668</v>
      </c>
      <c r="Q67" s="15">
        <v>201.97063166666675</v>
      </c>
      <c r="R67" s="15">
        <v>21620.164666666678</v>
      </c>
      <c r="S67" s="15">
        <v>28821.705265047607</v>
      </c>
      <c r="U67" s="58" t="s">
        <v>109</v>
      </c>
      <c r="V67" s="58" t="s">
        <v>25</v>
      </c>
      <c r="W67" s="58">
        <v>13279.466666666667</v>
      </c>
      <c r="X67" s="58">
        <v>15757.638844444476</v>
      </c>
      <c r="Y67" s="58">
        <v>750.32</v>
      </c>
      <c r="Z67" s="58">
        <v>12795.381666666666</v>
      </c>
      <c r="AA67" s="58">
        <v>4626.5483333333332</v>
      </c>
      <c r="AB67" s="58">
        <v>42265.943333333336</v>
      </c>
      <c r="AC67" s="58">
        <v>1458.4799999999998</v>
      </c>
      <c r="AD67" s="58">
        <v>18.533333333333331</v>
      </c>
      <c r="AE67" s="58">
        <v>583.82833333333338</v>
      </c>
      <c r="AF67" s="58">
        <v>267.17666666666668</v>
      </c>
      <c r="AG67" s="58">
        <v>79.75</v>
      </c>
      <c r="AH67" s="58">
        <v>22810.498333333333</v>
      </c>
      <c r="AI67" s="58">
        <v>465.45333333333338</v>
      </c>
      <c r="AJ67" s="58">
        <v>273.0916666666667</v>
      </c>
      <c r="AL67" s="17" t="s">
        <v>109</v>
      </c>
      <c r="AM67" s="17" t="s">
        <v>25</v>
      </c>
      <c r="AN67" s="26">
        <v>13255.169957333301</v>
      </c>
      <c r="AO67" s="26">
        <v>47139.800583333301</v>
      </c>
      <c r="AP67" s="26">
        <v>59059.324124239487</v>
      </c>
      <c r="AQ67" s="26">
        <v>0</v>
      </c>
      <c r="AR67" s="26">
        <v>6026.9077470472012</v>
      </c>
      <c r="AS67" s="26">
        <v>21141.805661715836</v>
      </c>
      <c r="AT67" s="26">
        <v>4.6155767940385693E-2</v>
      </c>
      <c r="AU67" s="26">
        <v>22446.982088107579</v>
      </c>
      <c r="AV67" s="26">
        <v>29412.618158701833</v>
      </c>
      <c r="AW67" s="26">
        <v>0.39017141536145322</v>
      </c>
      <c r="AX67" s="26">
        <v>17600.163815503172</v>
      </c>
    </row>
    <row r="68" spans="1:50" ht="30" x14ac:dyDescent="0.25">
      <c r="A68" s="4" t="s">
        <v>110</v>
      </c>
      <c r="B68" s="61" t="s">
        <v>29</v>
      </c>
      <c r="C68" s="4">
        <v>104.478895452226</v>
      </c>
      <c r="D68" s="4">
        <v>58.719570457943597</v>
      </c>
      <c r="E68" s="4">
        <v>12.080264699999999</v>
      </c>
      <c r="F68" s="4">
        <v>5.6894358050515796</v>
      </c>
      <c r="G68" s="4">
        <v>746.57689353203205</v>
      </c>
      <c r="I68" s="15" t="s">
        <v>110</v>
      </c>
      <c r="J68" s="59" t="s">
        <v>29</v>
      </c>
      <c r="K68" s="15">
        <v>2672.46333333333</v>
      </c>
      <c r="L68" s="15">
        <v>2597.2917249999969</v>
      </c>
      <c r="M68" s="15">
        <v>139.89605000000006</v>
      </c>
      <c r="N68" s="15">
        <v>5.5356279999999938</v>
      </c>
      <c r="O68" s="15">
        <v>304.82339999999999</v>
      </c>
      <c r="P68" s="15">
        <v>4.7338293333333299</v>
      </c>
      <c r="Q68" s="15">
        <v>3.2484130166666771</v>
      </c>
      <c r="R68" s="15">
        <v>115.73317833333323</v>
      </c>
      <c r="S68" s="15">
        <v>2.1352372642857098</v>
      </c>
      <c r="U68" s="58" t="s">
        <v>110</v>
      </c>
      <c r="V68" s="58" t="s">
        <v>29</v>
      </c>
      <c r="W68" s="58">
        <v>0</v>
      </c>
      <c r="X68" s="58">
        <v>50.440041666666666</v>
      </c>
      <c r="Y68" s="58">
        <v>1961.02</v>
      </c>
      <c r="Z68" s="58">
        <v>52.086666666666702</v>
      </c>
      <c r="AA68" s="58">
        <v>28.601666666666699</v>
      </c>
      <c r="AB68" s="58">
        <v>91.968333333333305</v>
      </c>
      <c r="AC68" s="58">
        <v>4.6399999999999997</v>
      </c>
      <c r="AD68" s="58">
        <v>274.23666666666702</v>
      </c>
      <c r="AE68" s="58">
        <v>8.5133333333333301</v>
      </c>
      <c r="AF68" s="58">
        <v>24.676666666666701</v>
      </c>
      <c r="AG68" s="58">
        <v>208.43</v>
      </c>
      <c r="AH68" s="58">
        <v>38.298333333333296</v>
      </c>
      <c r="AI68" s="58">
        <v>6.78</v>
      </c>
      <c r="AJ68" s="58">
        <v>4.7866666666666697</v>
      </c>
      <c r="AL68" s="17" t="s">
        <v>110</v>
      </c>
      <c r="AM68" s="17" t="s">
        <v>29</v>
      </c>
      <c r="AN68" s="26">
        <v>2782.46063333333</v>
      </c>
      <c r="AO68" s="26">
        <v>526.87616666666702</v>
      </c>
      <c r="AP68" s="26">
        <v>20.899287086470117</v>
      </c>
      <c r="AQ68" s="26">
        <v>0.62375569097785122</v>
      </c>
      <c r="AR68" s="26">
        <v>0</v>
      </c>
      <c r="AS68" s="26">
        <v>1.6050231218255877</v>
      </c>
      <c r="AT68" s="26">
        <v>33.412324564990847</v>
      </c>
      <c r="AU68" s="26">
        <v>5.0538214552375686</v>
      </c>
      <c r="AV68" s="26">
        <v>5.9815238289106389</v>
      </c>
      <c r="AW68" s="26">
        <v>352.38856100349136</v>
      </c>
      <c r="AX68" s="26">
        <v>4.3114293540219002</v>
      </c>
    </row>
    <row r="69" spans="1:50" x14ac:dyDescent="0.25">
      <c r="A69" s="4" t="s">
        <v>111</v>
      </c>
      <c r="B69" s="61" t="s">
        <v>25</v>
      </c>
      <c r="C69" s="4">
        <v>364.27335477215303</v>
      </c>
      <c r="D69" s="4">
        <v>465.13228487364</v>
      </c>
      <c r="E69" s="4">
        <v>36.859010999999995</v>
      </c>
      <c r="F69" s="4">
        <v>0.296241347344464</v>
      </c>
      <c r="G69" s="4">
        <v>5.2500000000000005E-2</v>
      </c>
      <c r="I69" s="15" t="s">
        <v>111</v>
      </c>
      <c r="J69" s="59" t="s">
        <v>25</v>
      </c>
      <c r="K69" s="15">
        <v>0</v>
      </c>
      <c r="L69" s="15">
        <v>133.888833333333</v>
      </c>
      <c r="M69" s="15">
        <v>615.05115000000001</v>
      </c>
      <c r="N69" s="15">
        <v>15.1156635</v>
      </c>
      <c r="O69" s="15">
        <v>0.13362132000000002</v>
      </c>
      <c r="P69" s="15">
        <v>2.8562090666666702</v>
      </c>
      <c r="Q69" s="15">
        <v>7.394192333333323</v>
      </c>
      <c r="R69" s="15">
        <v>374.14985000000001</v>
      </c>
      <c r="S69" s="15">
        <v>1.2883182976190499</v>
      </c>
      <c r="U69" s="58" t="s">
        <v>111</v>
      </c>
      <c r="V69" s="58" t="s">
        <v>25</v>
      </c>
      <c r="W69" s="58">
        <v>160.791666666667</v>
      </c>
      <c r="X69" s="58">
        <v>861.04715277777711</v>
      </c>
      <c r="Y69" s="58">
        <v>0</v>
      </c>
      <c r="Z69" s="58">
        <v>4.1849999999999996</v>
      </c>
      <c r="AA69" s="58">
        <v>30.963333333333299</v>
      </c>
      <c r="AB69" s="58">
        <v>458.26333333333298</v>
      </c>
      <c r="AC69" s="58">
        <v>15.77</v>
      </c>
      <c r="AD69" s="58">
        <v>6.3333333333333297E-2</v>
      </c>
      <c r="AE69" s="58">
        <v>13.1283333333333</v>
      </c>
      <c r="AF69" s="58">
        <v>9.74</v>
      </c>
      <c r="AG69" s="58">
        <v>0</v>
      </c>
      <c r="AH69" s="58">
        <v>269.72666666666697</v>
      </c>
      <c r="AI69" s="58">
        <v>8.43333333333333</v>
      </c>
      <c r="AJ69" s="58">
        <v>8.49</v>
      </c>
      <c r="AL69" s="17" t="s">
        <v>111</v>
      </c>
      <c r="AM69" s="17" t="s">
        <v>25</v>
      </c>
      <c r="AN69" s="26">
        <v>305.20555999999999</v>
      </c>
      <c r="AO69" s="26">
        <v>652.48058333333302</v>
      </c>
      <c r="AP69" s="26">
        <v>86.72484712870471</v>
      </c>
      <c r="AQ69" s="26">
        <v>0</v>
      </c>
      <c r="AR69" s="26">
        <v>27.986320823896097</v>
      </c>
      <c r="AS69" s="26">
        <v>130.86368982918955</v>
      </c>
      <c r="AT69" s="26">
        <v>0</v>
      </c>
      <c r="AU69" s="26">
        <v>26.599351499215469</v>
      </c>
      <c r="AV69" s="26">
        <v>412.85846333540934</v>
      </c>
      <c r="AW69" s="26">
        <v>0</v>
      </c>
      <c r="AX69" s="26">
        <v>32.011736269324331</v>
      </c>
    </row>
    <row r="70" spans="1:50" x14ac:dyDescent="0.25">
      <c r="A70" s="4" t="s">
        <v>112</v>
      </c>
      <c r="B70" s="61" t="s">
        <v>25</v>
      </c>
      <c r="C70" s="4">
        <v>9523.1418750000303</v>
      </c>
      <c r="D70" s="4">
        <v>13885.0623438413</v>
      </c>
      <c r="E70" s="4">
        <v>463.08764345399402</v>
      </c>
      <c r="F70" s="4">
        <v>267.26858232845001</v>
      </c>
      <c r="G70" s="4">
        <v>3081.0424577664999</v>
      </c>
      <c r="I70" s="15" t="s">
        <v>112</v>
      </c>
      <c r="J70" s="59" t="s">
        <v>25</v>
      </c>
      <c r="K70" s="15">
        <v>22360.033333333336</v>
      </c>
      <c r="L70" s="15">
        <v>36874.292500000003</v>
      </c>
      <c r="M70" s="15">
        <v>13167.476000000002</v>
      </c>
      <c r="N70" s="15">
        <v>445.63434999999998</v>
      </c>
      <c r="O70" s="15">
        <v>1026.2108500000002</v>
      </c>
      <c r="P70" s="15">
        <v>7118.6678266666659</v>
      </c>
      <c r="Q70" s="15">
        <v>146.27406833333336</v>
      </c>
      <c r="R70" s="15">
        <v>8426.445833333335</v>
      </c>
      <c r="S70" s="15">
        <v>10197.413634047618</v>
      </c>
      <c r="U70" s="58" t="s">
        <v>112</v>
      </c>
      <c r="V70" s="58" t="s">
        <v>25</v>
      </c>
      <c r="W70" s="58">
        <v>90559.131666666653</v>
      </c>
      <c r="X70" s="58">
        <v>35236.865399999995</v>
      </c>
      <c r="Y70" s="58">
        <v>6720.89</v>
      </c>
      <c r="Z70" s="58">
        <v>5165.3116666666665</v>
      </c>
      <c r="AA70" s="58">
        <v>1888.8633333333335</v>
      </c>
      <c r="AB70" s="58">
        <v>14396.365</v>
      </c>
      <c r="AC70" s="58">
        <v>445.60833333333329</v>
      </c>
      <c r="AD70" s="58">
        <v>1807.3683333333336</v>
      </c>
      <c r="AE70" s="58">
        <v>436.40166666666664</v>
      </c>
      <c r="AF70" s="58">
        <v>111.69833333333334</v>
      </c>
      <c r="AG70" s="58">
        <v>717.32</v>
      </c>
      <c r="AH70" s="58">
        <v>8292.0233333333326</v>
      </c>
      <c r="AI70" s="58">
        <v>206.26666666666665</v>
      </c>
      <c r="AJ70" s="58">
        <v>172.81666666666663</v>
      </c>
      <c r="AL70" s="17" t="s">
        <v>112</v>
      </c>
      <c r="AM70" s="17" t="s">
        <v>25</v>
      </c>
      <c r="AN70" s="26">
        <v>25516.124744000001</v>
      </c>
      <c r="AO70" s="26">
        <v>23603.926500000001</v>
      </c>
      <c r="AP70" s="26">
        <v>45427.579776162042</v>
      </c>
      <c r="AQ70" s="26">
        <v>1031.2606584619562</v>
      </c>
      <c r="AR70" s="26">
        <v>433.82989785494874</v>
      </c>
      <c r="AS70" s="26">
        <v>5180.4282926838177</v>
      </c>
      <c r="AT70" s="26">
        <v>64.680588854795317</v>
      </c>
      <c r="AU70" s="26">
        <v>9140.1979419611816</v>
      </c>
      <c r="AV70" s="26">
        <v>15481.951724788114</v>
      </c>
      <c r="AW70" s="26">
        <v>865.80811309198646</v>
      </c>
      <c r="AX70" s="26">
        <v>7734.4364634261856</v>
      </c>
    </row>
    <row r="71" spans="1:50" x14ac:dyDescent="0.25">
      <c r="A71" s="4" t="s">
        <v>113</v>
      </c>
      <c r="B71" s="61" t="s">
        <v>32</v>
      </c>
      <c r="C71" s="4">
        <v>6183.2083333333703</v>
      </c>
      <c r="D71" s="4">
        <v>8975.941354709259</v>
      </c>
      <c r="E71" s="4">
        <v>2594.3101205723101</v>
      </c>
      <c r="F71" s="4">
        <v>2615.21494462597</v>
      </c>
      <c r="G71" s="4">
        <v>30445.714130192802</v>
      </c>
      <c r="I71" s="15" t="s">
        <v>113</v>
      </c>
      <c r="J71" s="59" t="s">
        <v>32</v>
      </c>
      <c r="K71" s="15">
        <v>4269.8883333333297</v>
      </c>
      <c r="L71" s="15">
        <v>6575.1203333333342</v>
      </c>
      <c r="M71" s="15">
        <v>7983.6785000000073</v>
      </c>
      <c r="N71" s="15">
        <v>1416.3590000000006</v>
      </c>
      <c r="O71" s="15">
        <v>43225.490000000078</v>
      </c>
      <c r="P71" s="15">
        <v>3185.9491999999973</v>
      </c>
      <c r="Q71" s="15">
        <v>1462.1857833333322</v>
      </c>
      <c r="R71" s="15">
        <v>8506.539499999999</v>
      </c>
      <c r="S71" s="15">
        <v>2418.2550857142869</v>
      </c>
      <c r="U71" s="58" t="s">
        <v>113</v>
      </c>
      <c r="V71" s="58" t="s">
        <v>32</v>
      </c>
      <c r="W71" s="58">
        <v>15215.21</v>
      </c>
      <c r="X71" s="58">
        <v>27037.194922222287</v>
      </c>
      <c r="Y71" s="58">
        <v>1141.53</v>
      </c>
      <c r="Z71" s="58">
        <v>4.26</v>
      </c>
      <c r="AA71" s="58">
        <v>869.47</v>
      </c>
      <c r="AB71" s="58">
        <v>7158.5383333333302</v>
      </c>
      <c r="AC71" s="58">
        <v>1305.79833333333</v>
      </c>
      <c r="AD71" s="58">
        <v>33615.598333333299</v>
      </c>
      <c r="AE71" s="58">
        <v>377.18166666666701</v>
      </c>
      <c r="AF71" s="58">
        <v>5165.7666666666701</v>
      </c>
      <c r="AG71" s="58">
        <v>121.33</v>
      </c>
      <c r="AH71" s="58">
        <v>1871.59</v>
      </c>
      <c r="AI71" s="58">
        <v>829.42666666666696</v>
      </c>
      <c r="AJ71" s="58">
        <v>1568.0266666666701</v>
      </c>
      <c r="AL71" s="17" t="s">
        <v>113</v>
      </c>
      <c r="AM71" s="17" t="s">
        <v>32</v>
      </c>
      <c r="AN71" s="26">
        <v>60413.686387999995</v>
      </c>
      <c r="AO71" s="26">
        <v>1332.1348333333301</v>
      </c>
      <c r="AP71" s="26">
        <v>1755.9340700400601</v>
      </c>
      <c r="AQ71" s="26">
        <v>20.515570763215603</v>
      </c>
      <c r="AR71" s="26">
        <v>1318.4197905432557</v>
      </c>
      <c r="AS71" s="26">
        <v>4192.9337713204413</v>
      </c>
      <c r="AT71" s="26">
        <v>7685.8294704712016</v>
      </c>
      <c r="AU71" s="26">
        <v>487.38164617875231</v>
      </c>
      <c r="AV71" s="26">
        <v>4792.7390784212503</v>
      </c>
      <c r="AW71" s="26">
        <v>14195.501181564936</v>
      </c>
      <c r="AX71" s="26">
        <v>1089.0703877374169</v>
      </c>
    </row>
    <row r="72" spans="1:50" ht="30" x14ac:dyDescent="0.25">
      <c r="A72" s="4" t="s">
        <v>114</v>
      </c>
      <c r="B72" s="61" t="s">
        <v>29</v>
      </c>
      <c r="C72" s="4">
        <v>11.353163084564212</v>
      </c>
      <c r="D72" s="4">
        <v>3.3012105000000003</v>
      </c>
      <c r="E72" s="4">
        <v>2.7107545499999999</v>
      </c>
      <c r="F72" s="4">
        <v>2.7127906001791411</v>
      </c>
      <c r="G72" s="4">
        <v>0</v>
      </c>
      <c r="I72" s="15" t="s">
        <v>114</v>
      </c>
      <c r="J72" s="59" t="s">
        <v>29</v>
      </c>
      <c r="K72" s="15"/>
      <c r="L72" s="15">
        <v>120</v>
      </c>
      <c r="M72" s="15">
        <v>3.1926019999999999</v>
      </c>
      <c r="N72" s="15">
        <v>0.73297525000000019</v>
      </c>
      <c r="O72" s="15">
        <v>0</v>
      </c>
      <c r="P72" s="15">
        <v>0</v>
      </c>
      <c r="Q72" s="15">
        <v>1.1047118666666667</v>
      </c>
      <c r="R72" s="15">
        <v>5.0459681666666665</v>
      </c>
      <c r="S72" s="15">
        <v>0</v>
      </c>
      <c r="U72" s="58" t="s">
        <v>114</v>
      </c>
      <c r="V72" s="58" t="s">
        <v>29</v>
      </c>
      <c r="W72" s="58">
        <v>0</v>
      </c>
      <c r="X72" s="58">
        <v>38.190197222222253</v>
      </c>
      <c r="Y72" s="58">
        <v>0</v>
      </c>
      <c r="Z72" s="58">
        <v>0</v>
      </c>
      <c r="AA72" s="58">
        <v>52.17499999999999</v>
      </c>
      <c r="AB72" s="58">
        <v>3.2850000000000001</v>
      </c>
      <c r="AC72" s="58">
        <v>1.3266666666666667</v>
      </c>
      <c r="AD72" s="58"/>
      <c r="AE72" s="58">
        <v>22.655000000000001</v>
      </c>
      <c r="AF72" s="58">
        <v>1.22</v>
      </c>
      <c r="AG72" s="58">
        <v>0</v>
      </c>
      <c r="AH72" s="58">
        <v>5.95</v>
      </c>
      <c r="AI72" s="58">
        <v>3.14</v>
      </c>
      <c r="AJ72" s="58">
        <v>1.9916666666666665</v>
      </c>
      <c r="AL72" s="17" t="s">
        <v>114</v>
      </c>
      <c r="AM72" s="17" t="s">
        <v>29</v>
      </c>
      <c r="AN72" s="26">
        <v>16.82142</v>
      </c>
      <c r="AO72" s="26">
        <v>1.2393333333333301</v>
      </c>
      <c r="AP72" s="26">
        <v>18.153417653139801</v>
      </c>
      <c r="AQ72" s="26">
        <v>0</v>
      </c>
      <c r="AR72" s="26">
        <v>0</v>
      </c>
      <c r="AS72" s="26">
        <v>1.0401415698486267</v>
      </c>
      <c r="AT72" s="26">
        <v>0</v>
      </c>
      <c r="AU72" s="26">
        <v>1.3606988722741284</v>
      </c>
      <c r="AV72" s="26">
        <v>0.28435985916874557</v>
      </c>
      <c r="AW72" s="26">
        <v>0</v>
      </c>
      <c r="AX72" s="26">
        <v>1.4982828735186935</v>
      </c>
    </row>
    <row r="73" spans="1:50" x14ac:dyDescent="0.25">
      <c r="A73" s="4" t="s">
        <v>115</v>
      </c>
      <c r="B73" s="61" t="s">
        <v>25</v>
      </c>
      <c r="C73" s="4">
        <v>242.48697220406419</v>
      </c>
      <c r="D73" s="4">
        <v>291.13300067541735</v>
      </c>
      <c r="E73" s="4">
        <v>12.113977535334264</v>
      </c>
      <c r="F73" s="4">
        <v>12.572145921608508</v>
      </c>
      <c r="G73" s="4">
        <v>618.03144789975977</v>
      </c>
      <c r="I73" s="15" t="s">
        <v>115</v>
      </c>
      <c r="J73" s="59" t="s">
        <v>25</v>
      </c>
      <c r="K73" s="15">
        <v>0</v>
      </c>
      <c r="L73" s="15">
        <v>80</v>
      </c>
      <c r="M73" s="15">
        <v>279.08544999999998</v>
      </c>
      <c r="N73" s="15">
        <v>10.920003499999998</v>
      </c>
      <c r="O73" s="15">
        <v>37.102134999999997</v>
      </c>
      <c r="P73" s="15">
        <v>166.63690353333337</v>
      </c>
      <c r="Q73" s="15">
        <v>3.0799223333333332</v>
      </c>
      <c r="R73" s="15">
        <v>170.32019999999997</v>
      </c>
      <c r="S73" s="15">
        <v>240.41619624785713</v>
      </c>
      <c r="U73" s="58" t="s">
        <v>115</v>
      </c>
      <c r="V73" s="58" t="s">
        <v>25</v>
      </c>
      <c r="W73" s="58">
        <v>5.0000000000000001E-3</v>
      </c>
      <c r="X73" s="58">
        <v>2942.2298583333359</v>
      </c>
      <c r="Y73" s="58">
        <v>0</v>
      </c>
      <c r="Z73" s="58">
        <v>0</v>
      </c>
      <c r="AA73" s="58">
        <v>109.00333333333333</v>
      </c>
      <c r="AB73" s="58">
        <v>315.7833333333333</v>
      </c>
      <c r="AC73" s="58">
        <v>12.375</v>
      </c>
      <c r="AD73" s="58">
        <v>75.03</v>
      </c>
      <c r="AE73" s="58">
        <v>47.324999999999996</v>
      </c>
      <c r="AF73" s="58">
        <v>4.7166666666666668</v>
      </c>
      <c r="AG73" s="58">
        <v>0</v>
      </c>
      <c r="AH73" s="58">
        <v>182.49333333333334</v>
      </c>
      <c r="AI73" s="58">
        <v>3.82</v>
      </c>
      <c r="AJ73" s="58">
        <v>4.2449999999999992</v>
      </c>
      <c r="AL73" s="17" t="s">
        <v>115</v>
      </c>
      <c r="AM73" s="17" t="s">
        <v>25</v>
      </c>
      <c r="AN73" s="26">
        <v>72.097006666666701</v>
      </c>
      <c r="AO73" s="26">
        <v>142.982583333333</v>
      </c>
      <c r="AP73" s="26">
        <v>410.22825588126165</v>
      </c>
      <c r="AQ73" s="26">
        <v>0</v>
      </c>
      <c r="AR73" s="26">
        <v>6.5260583136086394</v>
      </c>
      <c r="AS73" s="26">
        <v>66.095603987653007</v>
      </c>
      <c r="AT73" s="26">
        <v>10.83888768070857</v>
      </c>
      <c r="AU73" s="26">
        <v>119.28052037305864</v>
      </c>
      <c r="AV73" s="26">
        <v>258.35844118287355</v>
      </c>
      <c r="AW73" s="26">
        <v>4.431622590918125</v>
      </c>
      <c r="AX73" s="26">
        <v>149.48690523409127</v>
      </c>
    </row>
    <row r="74" spans="1:50" x14ac:dyDescent="0.25">
      <c r="A74" s="4" t="s">
        <v>116</v>
      </c>
      <c r="B74" s="61" t="s">
        <v>25</v>
      </c>
      <c r="C74" s="4">
        <v>1825.28</v>
      </c>
      <c r="D74" s="4">
        <v>658.04560784054297</v>
      </c>
      <c r="E74" s="4">
        <v>39.434474622247599</v>
      </c>
      <c r="F74" s="4">
        <v>58.867836757931101</v>
      </c>
      <c r="G74" s="4">
        <v>9.7449381421034804</v>
      </c>
      <c r="I74" s="15" t="s">
        <v>116</v>
      </c>
      <c r="J74" s="59" t="s">
        <v>25</v>
      </c>
      <c r="K74" s="15">
        <v>3141.0416666666702</v>
      </c>
      <c r="L74" s="15">
        <v>3491.654839999997</v>
      </c>
      <c r="M74" s="15">
        <v>536.12474999999995</v>
      </c>
      <c r="N74" s="15">
        <v>32.151524999999999</v>
      </c>
      <c r="O74" s="15">
        <v>91.085085000000007</v>
      </c>
      <c r="P74" s="15">
        <v>587.53416399999969</v>
      </c>
      <c r="Q74" s="15">
        <v>29.893434333333325</v>
      </c>
      <c r="R74" s="15">
        <v>411.44594999999998</v>
      </c>
      <c r="S74" s="15">
        <v>840.03752983333311</v>
      </c>
      <c r="U74" s="58" t="s">
        <v>116</v>
      </c>
      <c r="V74" s="58" t="s">
        <v>25</v>
      </c>
      <c r="W74" s="58">
        <v>8833.9383333333299</v>
      </c>
      <c r="X74" s="58">
        <v>6316.9423472222188</v>
      </c>
      <c r="Y74" s="58">
        <v>0</v>
      </c>
      <c r="Z74" s="58">
        <v>0</v>
      </c>
      <c r="AA74" s="58">
        <v>37.2633333333333</v>
      </c>
      <c r="AB74" s="58">
        <v>550.23666666666702</v>
      </c>
      <c r="AC74" s="58">
        <v>34.321666666666701</v>
      </c>
      <c r="AD74" s="58">
        <v>7.4633333333333303</v>
      </c>
      <c r="AE74" s="58">
        <v>16.176666666666701</v>
      </c>
      <c r="AF74" s="58">
        <v>32.771666666666697</v>
      </c>
      <c r="AG74" s="58">
        <v>0</v>
      </c>
      <c r="AH74" s="58">
        <v>354.97333333333302</v>
      </c>
      <c r="AI74" s="58">
        <v>38.69</v>
      </c>
      <c r="AJ74" s="58">
        <v>66.156666666666695</v>
      </c>
      <c r="AL74" s="17" t="s">
        <v>116</v>
      </c>
      <c r="AM74" s="17" t="s">
        <v>25</v>
      </c>
      <c r="AN74" s="26">
        <v>884.97133999999994</v>
      </c>
      <c r="AO74" s="26">
        <v>1803.8496666666699</v>
      </c>
      <c r="AP74" s="26">
        <v>223.93432847996453</v>
      </c>
      <c r="AQ74" s="26">
        <v>0</v>
      </c>
      <c r="AR74" s="26">
        <v>103.82445416658213</v>
      </c>
      <c r="AS74" s="26">
        <v>205.3944668528388</v>
      </c>
      <c r="AT74" s="26">
        <v>6.7311801317923798</v>
      </c>
      <c r="AU74" s="26">
        <v>788.70421958805366</v>
      </c>
      <c r="AV74" s="26">
        <v>823.41454319965624</v>
      </c>
      <c r="AW74" s="26">
        <v>16.424217349585856</v>
      </c>
      <c r="AX74" s="26">
        <v>527.51132770273261</v>
      </c>
    </row>
    <row r="75" spans="1:50" x14ac:dyDescent="0.25">
      <c r="A75" s="4" t="s">
        <v>117</v>
      </c>
      <c r="B75" s="61" t="s">
        <v>25</v>
      </c>
      <c r="C75" s="4">
        <v>4427.6057095346296</v>
      </c>
      <c r="D75" s="4">
        <v>5236.4771218666992</v>
      </c>
      <c r="E75" s="4">
        <v>199.419136051001</v>
      </c>
      <c r="F75" s="4">
        <v>271.38314541041802</v>
      </c>
      <c r="G75" s="4">
        <v>781.82312727272699</v>
      </c>
      <c r="I75" s="15" t="s">
        <v>117</v>
      </c>
      <c r="J75" s="59" t="s">
        <v>25</v>
      </c>
      <c r="K75" s="15">
        <v>0</v>
      </c>
      <c r="L75" s="15">
        <v>18777.766666666699</v>
      </c>
      <c r="M75" s="15">
        <v>5879.670999999993</v>
      </c>
      <c r="N75" s="15">
        <v>214.1226500000007</v>
      </c>
      <c r="O75" s="15">
        <v>226.7105049999993</v>
      </c>
      <c r="P75" s="15">
        <v>2518.2408999999971</v>
      </c>
      <c r="Q75" s="15">
        <v>203.53458166666678</v>
      </c>
      <c r="R75" s="15">
        <v>3915.0520000000001</v>
      </c>
      <c r="S75" s="15">
        <v>3588.95012614286</v>
      </c>
      <c r="U75" s="58" t="s">
        <v>117</v>
      </c>
      <c r="V75" s="58" t="s">
        <v>25</v>
      </c>
      <c r="W75" s="58">
        <v>11657.565000000001</v>
      </c>
      <c r="X75" s="58">
        <v>41873.686097222184</v>
      </c>
      <c r="Y75" s="58">
        <v>6404.48</v>
      </c>
      <c r="Z75" s="58">
        <v>274.42</v>
      </c>
      <c r="AA75" s="58">
        <v>214.70166666666699</v>
      </c>
      <c r="AB75" s="58">
        <v>5777.5366666666696</v>
      </c>
      <c r="AC75" s="58">
        <v>214.12166666666701</v>
      </c>
      <c r="AD75" s="58">
        <v>124.705</v>
      </c>
      <c r="AE75" s="58">
        <v>72.643333333333302</v>
      </c>
      <c r="AF75" s="58">
        <v>17.6183333333333</v>
      </c>
      <c r="AG75" s="58">
        <v>690.76</v>
      </c>
      <c r="AH75" s="58">
        <v>3362.3583333333299</v>
      </c>
      <c r="AI75" s="58">
        <v>207.631666666667</v>
      </c>
      <c r="AJ75" s="58">
        <v>291.88833333333298</v>
      </c>
      <c r="AL75" s="17" t="s">
        <v>117</v>
      </c>
      <c r="AM75" s="17" t="s">
        <v>25</v>
      </c>
      <c r="AN75" s="26">
        <v>5230.3411599999999</v>
      </c>
      <c r="AO75" s="26">
        <v>26613.277166666703</v>
      </c>
      <c r="AP75" s="26">
        <v>5173.8582371050061</v>
      </c>
      <c r="AQ75" s="26">
        <v>596.63474748154044</v>
      </c>
      <c r="AR75" s="26">
        <v>1706.7860304499777</v>
      </c>
      <c r="AS75" s="26">
        <v>1430.225203024725</v>
      </c>
      <c r="AT75" s="26">
        <v>11.24438437189928</v>
      </c>
      <c r="AU75" s="26">
        <v>2874.3344205559315</v>
      </c>
      <c r="AV75" s="26">
        <v>6941.7619933214073</v>
      </c>
      <c r="AW75" s="26">
        <v>52.663786023327056</v>
      </c>
      <c r="AX75" s="26">
        <v>2308.445260027634</v>
      </c>
    </row>
    <row r="76" spans="1:50" ht="30" x14ac:dyDescent="0.25">
      <c r="A76" s="4" t="s">
        <v>118</v>
      </c>
      <c r="B76" s="61" t="s">
        <v>29</v>
      </c>
      <c r="C76" s="4">
        <v>6892.9307945914998</v>
      </c>
      <c r="D76" s="4">
        <v>14460.8702093339</v>
      </c>
      <c r="E76" s="4">
        <v>299.63407009554498</v>
      </c>
      <c r="F76" s="4">
        <v>25.477915400901601</v>
      </c>
      <c r="G76" s="4">
        <v>738.62879999999996</v>
      </c>
      <c r="I76" s="15" t="s">
        <v>118</v>
      </c>
      <c r="J76" s="59" t="s">
        <v>29</v>
      </c>
      <c r="K76" s="15">
        <v>0</v>
      </c>
      <c r="L76" s="15">
        <v>401.22199999999998</v>
      </c>
      <c r="M76" s="15">
        <v>16472.288000000008</v>
      </c>
      <c r="N76" s="15">
        <v>299.21604999999926</v>
      </c>
      <c r="O76" s="15">
        <v>1080.7856499999994</v>
      </c>
      <c r="P76" s="15">
        <v>40.086759999999998</v>
      </c>
      <c r="Q76" s="15">
        <v>44.589573333333234</v>
      </c>
      <c r="R76" s="15">
        <v>5667.7920000000004</v>
      </c>
      <c r="S76" s="15">
        <v>18.081427571428598</v>
      </c>
      <c r="U76" s="58" t="s">
        <v>118</v>
      </c>
      <c r="V76" s="58" t="s">
        <v>29</v>
      </c>
      <c r="W76" s="58">
        <v>638.91833333333295</v>
      </c>
      <c r="X76" s="58">
        <v>3415.1370000000002</v>
      </c>
      <c r="Y76" s="58">
        <v>102.74</v>
      </c>
      <c r="Z76" s="58">
        <v>5.06666666666667</v>
      </c>
      <c r="AA76" s="58">
        <v>9.3000000000000007</v>
      </c>
      <c r="AB76" s="58">
        <v>14889.6266666667</v>
      </c>
      <c r="AC76" s="58">
        <v>299.79000000000002</v>
      </c>
      <c r="AD76" s="58">
        <v>1006.63166666667</v>
      </c>
      <c r="AE76" s="58">
        <v>6.5333333333333297</v>
      </c>
      <c r="AF76" s="58">
        <v>275.99</v>
      </c>
      <c r="AG76" s="58">
        <v>10.92</v>
      </c>
      <c r="AH76" s="58">
        <v>5046.3083333333298</v>
      </c>
      <c r="AI76" s="58">
        <v>170.83166666666699</v>
      </c>
      <c r="AJ76" s="58">
        <v>54.6933333333333</v>
      </c>
      <c r="AL76" s="17" t="s">
        <v>118</v>
      </c>
      <c r="AM76" s="17" t="s">
        <v>29</v>
      </c>
      <c r="AN76" s="26">
        <v>2789.22336</v>
      </c>
      <c r="AO76" s="26">
        <v>4518.2463333333299</v>
      </c>
      <c r="AP76" s="26">
        <v>64.654107122940729</v>
      </c>
      <c r="AQ76" s="26">
        <v>10.001291844529659</v>
      </c>
      <c r="AR76" s="26">
        <v>260.55054584409078</v>
      </c>
      <c r="AS76" s="26">
        <v>4966.0591355402748</v>
      </c>
      <c r="AT76" s="26">
        <v>305.4220150759773</v>
      </c>
      <c r="AU76" s="26">
        <v>13.895723910107758</v>
      </c>
      <c r="AV76" s="26">
        <v>8868.6410985335478</v>
      </c>
      <c r="AW76" s="26">
        <v>436.29946524584943</v>
      </c>
      <c r="AX76" s="26">
        <v>14.332701212038138</v>
      </c>
    </row>
    <row r="77" spans="1:50" ht="30" x14ac:dyDescent="0.25">
      <c r="A77" s="4" t="s">
        <v>119</v>
      </c>
      <c r="B77" s="61" t="s">
        <v>29</v>
      </c>
      <c r="C77" s="4">
        <v>9773.8159034984892</v>
      </c>
      <c r="D77" s="4">
        <v>16239.848475446099</v>
      </c>
      <c r="E77" s="4">
        <v>709.0573223750381</v>
      </c>
      <c r="F77" s="4">
        <v>464.099929187138</v>
      </c>
      <c r="G77" s="4">
        <v>788.43855117870896</v>
      </c>
      <c r="I77" s="15" t="s">
        <v>119</v>
      </c>
      <c r="J77" s="59" t="s">
        <v>29</v>
      </c>
      <c r="K77" s="15">
        <v>20138.2</v>
      </c>
      <c r="L77" s="15">
        <v>34512.898433333365</v>
      </c>
      <c r="M77" s="15">
        <v>21293.947499999998</v>
      </c>
      <c r="N77" s="15">
        <v>566.10155000000066</v>
      </c>
      <c r="O77" s="15">
        <v>406.17710000000068</v>
      </c>
      <c r="P77" s="15">
        <v>1432.123</v>
      </c>
      <c r="Q77" s="15">
        <v>314.56438833333226</v>
      </c>
      <c r="R77" s="15">
        <v>7888.6423333333232</v>
      </c>
      <c r="S77" s="15">
        <v>1946.1030757142887</v>
      </c>
      <c r="U77" s="58" t="s">
        <v>119</v>
      </c>
      <c r="V77" s="58" t="s">
        <v>29</v>
      </c>
      <c r="W77" s="58">
        <v>128501.59999999999</v>
      </c>
      <c r="X77" s="58">
        <v>4153.051497222219</v>
      </c>
      <c r="Y77" s="58">
        <v>1384.77</v>
      </c>
      <c r="Z77" s="58">
        <v>755.30666666666673</v>
      </c>
      <c r="AA77" s="58">
        <v>818.20166666666671</v>
      </c>
      <c r="AB77" s="58">
        <v>19652.823333333334</v>
      </c>
      <c r="AC77" s="58">
        <v>580.04499999999996</v>
      </c>
      <c r="AD77" s="58">
        <v>863.35333333333335</v>
      </c>
      <c r="AE77" s="58">
        <v>271.13166666666666</v>
      </c>
      <c r="AF77" s="58">
        <v>1195.0283333333332</v>
      </c>
      <c r="AG77" s="58">
        <v>147.18</v>
      </c>
      <c r="AH77" s="58">
        <v>6591.0583333333343</v>
      </c>
      <c r="AI77" s="58">
        <v>495.53333333333336</v>
      </c>
      <c r="AJ77" s="58">
        <v>325.36166666666668</v>
      </c>
      <c r="AL77" s="17" t="s">
        <v>119</v>
      </c>
      <c r="AM77" s="17" t="s">
        <v>29</v>
      </c>
      <c r="AN77" s="26">
        <v>32913.324072933399</v>
      </c>
      <c r="AO77" s="26">
        <v>2501.0855833333303</v>
      </c>
      <c r="AP77" s="26">
        <v>4024.1300770249645</v>
      </c>
      <c r="AQ77" s="26">
        <v>346.8460109912366</v>
      </c>
      <c r="AR77" s="26">
        <v>1061.8704021079943</v>
      </c>
      <c r="AS77" s="26">
        <v>5691.1123499503119</v>
      </c>
      <c r="AT77" s="26">
        <v>83.164606100276913</v>
      </c>
      <c r="AU77" s="26">
        <v>1885.0160281449562</v>
      </c>
      <c r="AV77" s="26">
        <v>11057.89891511516</v>
      </c>
      <c r="AW77" s="26">
        <v>3085.4644966830692</v>
      </c>
      <c r="AX77" s="26">
        <v>1385.2280489553366</v>
      </c>
    </row>
    <row r="78" spans="1:50" x14ac:dyDescent="0.25">
      <c r="A78" s="4" t="s">
        <v>120</v>
      </c>
      <c r="B78" s="61" t="s">
        <v>32</v>
      </c>
      <c r="C78" s="4">
        <v>16783.141666666601</v>
      </c>
      <c r="D78" s="4">
        <v>8303.0482341479801</v>
      </c>
      <c r="E78" s="4">
        <v>3485.3183097615301</v>
      </c>
      <c r="F78" s="4">
        <v>1552.15395688032</v>
      </c>
      <c r="G78" s="4">
        <v>36606.845286187599</v>
      </c>
      <c r="I78" s="15" t="s">
        <v>120</v>
      </c>
      <c r="J78" s="59" t="s">
        <v>32</v>
      </c>
      <c r="K78" s="15">
        <v>528.55150000000003</v>
      </c>
      <c r="L78" s="15">
        <v>6374.2174059999998</v>
      </c>
      <c r="M78" s="15">
        <v>9382.1349999999984</v>
      </c>
      <c r="N78" s="15">
        <v>3212.4854999999998</v>
      </c>
      <c r="O78" s="15">
        <v>37958.235000000001</v>
      </c>
      <c r="P78" s="15">
        <v>3064.0474666666669</v>
      </c>
      <c r="Q78" s="15">
        <v>2073.9671666666668</v>
      </c>
      <c r="R78" s="15">
        <v>10793.554166666667</v>
      </c>
      <c r="S78" s="15">
        <v>2123.1561214285716</v>
      </c>
      <c r="U78" s="58" t="s">
        <v>120</v>
      </c>
      <c r="V78" s="58" t="s">
        <v>32</v>
      </c>
      <c r="W78" s="58">
        <v>0</v>
      </c>
      <c r="X78" s="58">
        <v>21996.362483333334</v>
      </c>
      <c r="Y78" s="58">
        <v>8906.49</v>
      </c>
      <c r="Z78" s="58">
        <v>51.580000000000005</v>
      </c>
      <c r="AA78" s="58">
        <v>402.00333333333333</v>
      </c>
      <c r="AB78" s="58">
        <v>8397.2683333333334</v>
      </c>
      <c r="AC78" s="58">
        <v>2866.8616666666671</v>
      </c>
      <c r="AD78" s="58">
        <v>27730.703333333335</v>
      </c>
      <c r="AE78" s="58">
        <v>168.8116666666667</v>
      </c>
      <c r="AF78" s="58">
        <v>5969.6866666666674</v>
      </c>
      <c r="AG78" s="58">
        <v>946.63</v>
      </c>
      <c r="AH78" s="58">
        <v>2126.8166666666671</v>
      </c>
      <c r="AI78" s="58">
        <v>1150.4366666666665</v>
      </c>
      <c r="AJ78" s="58">
        <v>2178.6616666666669</v>
      </c>
      <c r="AL78" s="17" t="s">
        <v>120</v>
      </c>
      <c r="AM78" s="17" t="s">
        <v>32</v>
      </c>
      <c r="AN78" s="26">
        <v>29248.898783866698</v>
      </c>
      <c r="AO78" s="26">
        <v>98.282250000000104</v>
      </c>
      <c r="AP78" s="26">
        <v>5335.3241082503437</v>
      </c>
      <c r="AQ78" s="26">
        <v>592.54030170270198</v>
      </c>
      <c r="AR78" s="26">
        <v>611.0420747247116</v>
      </c>
      <c r="AS78" s="26">
        <v>4286.2167979686492</v>
      </c>
      <c r="AT78" s="26">
        <v>22102.200802451916</v>
      </c>
      <c r="AU78" s="26">
        <v>525.14496084573307</v>
      </c>
      <c r="AV78" s="26">
        <v>6591.5323116832415</v>
      </c>
      <c r="AW78" s="26">
        <v>35675.51731585087</v>
      </c>
      <c r="AX78" s="26">
        <v>670.95949130487566</v>
      </c>
    </row>
    <row r="79" spans="1:50" x14ac:dyDescent="0.25">
      <c r="A79" s="4" t="s">
        <v>121</v>
      </c>
      <c r="B79" s="61" t="s">
        <v>25</v>
      </c>
      <c r="C79" s="4">
        <v>1770.9155042372799</v>
      </c>
      <c r="D79" s="4">
        <v>1864.9810088168299</v>
      </c>
      <c r="E79" s="4">
        <v>71.830708485481395</v>
      </c>
      <c r="F79" s="4">
        <v>0.105263575738083</v>
      </c>
      <c r="G79" s="4">
        <v>17.581305150831099</v>
      </c>
      <c r="I79" s="15" t="s">
        <v>121</v>
      </c>
      <c r="J79" s="59" t="s">
        <v>25</v>
      </c>
      <c r="K79" s="15">
        <v>58861.45</v>
      </c>
      <c r="L79" s="15">
        <v>64460.596666666694</v>
      </c>
      <c r="M79" s="15">
        <v>2228.4675000000002</v>
      </c>
      <c r="N79" s="15">
        <v>79.257185000000078</v>
      </c>
      <c r="O79" s="15">
        <v>27.601700000000072</v>
      </c>
      <c r="P79" s="15">
        <v>11162.758954666666</v>
      </c>
      <c r="Q79" s="15">
        <v>48.091126666666767</v>
      </c>
      <c r="R79" s="15">
        <v>4957.4063333333233</v>
      </c>
      <c r="S79" s="15">
        <v>16177.671007509556</v>
      </c>
      <c r="U79" s="58" t="s">
        <v>121</v>
      </c>
      <c r="V79" s="58" t="s">
        <v>25</v>
      </c>
      <c r="W79" s="58">
        <v>29834.083333333299</v>
      </c>
      <c r="X79" s="58">
        <v>26026.920211111144</v>
      </c>
      <c r="Y79" s="58">
        <v>12.1</v>
      </c>
      <c r="Z79" s="58">
        <v>29325.516666666699</v>
      </c>
      <c r="AA79" s="58">
        <v>11426.9566666667</v>
      </c>
      <c r="AB79" s="58">
        <v>1918.7</v>
      </c>
      <c r="AC79" s="58">
        <v>78.363333333333301</v>
      </c>
      <c r="AD79" s="58">
        <v>16.156666666666698</v>
      </c>
      <c r="AE79" s="58">
        <v>1695.57833333333</v>
      </c>
      <c r="AF79" s="58">
        <v>175.345</v>
      </c>
      <c r="AG79" s="58">
        <v>1022.68</v>
      </c>
      <c r="AH79" s="58">
        <v>1204.7833333333299</v>
      </c>
      <c r="AI79" s="58">
        <v>47.008333333333297</v>
      </c>
      <c r="AJ79" s="58">
        <v>59.89</v>
      </c>
      <c r="AL79" s="17" t="s">
        <v>121</v>
      </c>
      <c r="AM79" s="17" t="s">
        <v>25</v>
      </c>
      <c r="AN79" s="26">
        <v>24544.0634266667</v>
      </c>
      <c r="AO79" s="26">
        <v>12260.26175</v>
      </c>
      <c r="AP79" s="26">
        <v>141803.4312693665</v>
      </c>
      <c r="AQ79" s="26">
        <v>454.32142491428743</v>
      </c>
      <c r="AR79" s="26">
        <v>320.43339708329313</v>
      </c>
      <c r="AS79" s="26">
        <v>680.5368009702413</v>
      </c>
      <c r="AT79" s="26">
        <v>1.2435497880719941</v>
      </c>
      <c r="AU79" s="26">
        <v>17062.593445003316</v>
      </c>
      <c r="AV79" s="26">
        <v>2096.1681108719986</v>
      </c>
      <c r="AW79" s="26">
        <v>16.521015266460914</v>
      </c>
      <c r="AX79" s="26">
        <v>16130.436390039577</v>
      </c>
    </row>
    <row r="80" spans="1:50" x14ac:dyDescent="0.25">
      <c r="A80" s="4" t="s">
        <v>122</v>
      </c>
      <c r="B80" s="61" t="s">
        <v>25</v>
      </c>
      <c r="C80" s="4">
        <v>3596.84674680946</v>
      </c>
      <c r="D80" s="4">
        <v>23.722357821555502</v>
      </c>
      <c r="E80" s="4">
        <v>200.55248553720401</v>
      </c>
      <c r="F80" s="4">
        <v>100.537436794245</v>
      </c>
      <c r="G80" s="4">
        <v>1.009827</v>
      </c>
      <c r="I80" s="15" t="s">
        <v>122</v>
      </c>
      <c r="J80" s="59" t="s">
        <v>25</v>
      </c>
      <c r="K80" s="15">
        <v>0</v>
      </c>
      <c r="L80" s="15">
        <v>938.88933333333296</v>
      </c>
      <c r="M80" s="15">
        <v>5841.4964999999993</v>
      </c>
      <c r="N80" s="15">
        <v>151.18295499999994</v>
      </c>
      <c r="O80" s="15">
        <v>0.66810659999999999</v>
      </c>
      <c r="P80" s="15">
        <v>1457.1253433333334</v>
      </c>
      <c r="Q80" s="15">
        <v>84.024415000000005</v>
      </c>
      <c r="R80" s="15">
        <v>3419.6203333333228</v>
      </c>
      <c r="S80" s="15">
        <v>2101.7950549095272</v>
      </c>
      <c r="U80" s="58" t="s">
        <v>122</v>
      </c>
      <c r="V80" s="58" t="s">
        <v>25</v>
      </c>
      <c r="W80" s="58">
        <v>37711.025000000001</v>
      </c>
      <c r="X80" s="58">
        <v>8067.5310222222179</v>
      </c>
      <c r="Y80" s="58">
        <v>0</v>
      </c>
      <c r="Z80" s="58">
        <v>0</v>
      </c>
      <c r="AA80" s="58">
        <v>26.473333333333301</v>
      </c>
      <c r="AB80" s="58">
        <v>4372.2933333333303</v>
      </c>
      <c r="AC80" s="58">
        <v>154.61500000000001</v>
      </c>
      <c r="AD80" s="58">
        <v>0.42166666666666702</v>
      </c>
      <c r="AE80" s="58">
        <v>11.491666666666699</v>
      </c>
      <c r="AF80" s="58">
        <v>339.08166666666699</v>
      </c>
      <c r="AG80" s="58">
        <v>0</v>
      </c>
      <c r="AH80" s="58">
        <v>2561.2116666666702</v>
      </c>
      <c r="AI80" s="58">
        <v>90.081666666666706</v>
      </c>
      <c r="AJ80" s="58">
        <v>114.366666666667</v>
      </c>
      <c r="AL80" s="17" t="s">
        <v>122</v>
      </c>
      <c r="AM80" s="17" t="s">
        <v>25</v>
      </c>
      <c r="AN80" s="26">
        <v>19294.7355333333</v>
      </c>
      <c r="AO80" s="26">
        <v>9493.8919166666601</v>
      </c>
      <c r="AP80" s="26">
        <v>3628.2527353028745</v>
      </c>
      <c r="AQ80" s="26">
        <v>33.343275728252166</v>
      </c>
      <c r="AR80" s="26">
        <v>773.18912562772061</v>
      </c>
      <c r="AS80" s="26">
        <v>2014.3922699580689</v>
      </c>
      <c r="AT80" s="26">
        <v>5.6888485134474771E-3</v>
      </c>
      <c r="AU80" s="26">
        <v>1623.4366499828686</v>
      </c>
      <c r="AV80" s="26">
        <v>4571.0156993697765</v>
      </c>
      <c r="AW80" s="26">
        <v>7.8551678656130219E-2</v>
      </c>
      <c r="AX80" s="26">
        <v>1172.3944974354981</v>
      </c>
    </row>
  </sheetData>
  <autoFilter ref="AQ1:AQ8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AFOLU data sources </vt:lpstr>
      <vt:lpstr>Country comparisons Stdev Ptle</vt:lpstr>
      <vt:lpstr>Gases</vt:lpstr>
    </vt:vector>
  </TitlesOfParts>
  <Company>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Cuesta, Rosa Maria</dc:creator>
  <cp:lastModifiedBy>Roman Cuesta, Rosa Maria</cp:lastModifiedBy>
  <dcterms:created xsi:type="dcterms:W3CDTF">2016-10-19T11:36:29Z</dcterms:created>
  <dcterms:modified xsi:type="dcterms:W3CDTF">2016-10-21T08:43:24Z</dcterms:modified>
</cp:coreProperties>
</file>